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showInkAnnotation="0" codeName="EstaPasta_de_trabalho" defaultThemeVersion="124226"/>
  <mc:AlternateContent xmlns:mc="http://schemas.openxmlformats.org/markup-compatibility/2006">
    <mc:Choice Requires="x15">
      <x15ac:absPath xmlns:x15ac="http://schemas.microsoft.com/office/spreadsheetml/2010/11/ac" url="C:\Users\usuario1\Meu Drive\Laboratórios\f Diversos\"/>
    </mc:Choice>
  </mc:AlternateContent>
  <bookViews>
    <workbookView xWindow="0" yWindow="0" windowWidth="12000" windowHeight="3855"/>
  </bookViews>
  <sheets>
    <sheet name="Solicitação" sheetId="2" r:id="rId1"/>
    <sheet name="Planilha1" sheetId="10" state="hidden" r:id="rId2"/>
    <sheet name="Contr Técnicos" sheetId="3" state="hidden" r:id="rId3"/>
    <sheet name="Contr Acadêmico" sheetId="1" state="hidden" r:id="rId4"/>
    <sheet name="Termo de Responsabilidade" sheetId="4" state="hidden" r:id="rId5"/>
    <sheet name="Controles Internos" sheetId="9" state="hidden" r:id="rId6"/>
    <sheet name="Recibo Pagamento" sheetId="5" state="hidden" r:id="rId7"/>
    <sheet name="Tabela Preço" sheetId="6" state="hidden" r:id="rId8"/>
    <sheet name="Projetos em Andamento" sheetId="8" state="hidden" r:id="rId9"/>
    <sheet name="Chaves" sheetId="7" state="hidden" r:id="rId10"/>
  </sheets>
  <definedNames>
    <definedName name="_xlnm._FilterDatabase" localSheetId="8" hidden="1">'Projetos em Andamento'!$A$2:$G$62</definedName>
    <definedName name="_xlnm._FilterDatabase" localSheetId="0" hidden="1">Solicitação!$B$24:$K$27</definedName>
    <definedName name="academica">'Tabela Preço'!$A$17:$A$21</definedName>
    <definedName name="alojamento">Chaves!$A$2:$A$57</definedName>
    <definedName name="_xlnm.Print_Area" localSheetId="3">'Contr Acadêmico'!$B$1:$AE$56</definedName>
    <definedName name="_xlnm.Print_Area" localSheetId="2">'Contr Técnicos'!$B$1:$K$52</definedName>
    <definedName name="_xlnm.Print_Area" localSheetId="5">'Controles Internos'!$B$1:$E$67</definedName>
    <definedName name="_xlnm.Print_Area" localSheetId="6">'Recibo Pagamento'!$B$1:$G$48</definedName>
    <definedName name="_xlnm.Print_Area" localSheetId="0">Solicitação!$B$1:$K$159</definedName>
    <definedName name="_xlnm.Print_Area" localSheetId="4">'Termo de Responsabilidade'!$B$1:$G$70</definedName>
    <definedName name="AUDITÓRIO">Chaves!$I$2:$I$3</definedName>
    <definedName name="categoria">'Contr Acadêmico'!$B$12</definedName>
    <definedName name="CBM">Chaves!$J$2:$J$50</definedName>
    <definedName name="chaves">Chaves!$D$2:$D$95</definedName>
    <definedName name="CONTAINER">Chaves!$K$2</definedName>
    <definedName name="COPA">Chaves!$L$2</definedName>
    <definedName name="CursosDisciplinas">'Tabela Preço'!$P$2:$P$5</definedName>
    <definedName name="DESCRIÇÃO">Chaves!$E$2:$E$135</definedName>
    <definedName name="EGM">Chaves!$M$2:$M$17</definedName>
    <definedName name="embarcação">Chaves!$Z$2:$Z$5</definedName>
    <definedName name="erasmo">Chaves!$Y$2:$Y$15</definedName>
    <definedName name="estofa">Chaves!$U$2:$U$4</definedName>
    <definedName name="Eventos">'Tabela Preço'!$Q$2:$Q$5</definedName>
    <definedName name="FOMENTO">Chaves!$V$2:$V$5</definedName>
    <definedName name="Geral">'Tabela Preço'!$M$2:$M$6</definedName>
    <definedName name="instalações">Chaves!$W$2:$W$5</definedName>
    <definedName name="Internos">'Tabela Preço'!$N$2:$N$5</definedName>
    <definedName name="locais">Chaves!$H$2:$H$9</definedName>
    <definedName name="LOCAL">'Termo de Responsabilidade'!$C$42</definedName>
    <definedName name="Multas">'Tabela Preço'!$A$26:$A$28</definedName>
    <definedName name="OLE_LINK1" localSheetId="4">'Termo de Responsabilidade'!$B$55</definedName>
    <definedName name="Principal">'Tabela Preço'!$L$2:$L$7</definedName>
    <definedName name="Projeto">'Tabela Preço'!$O$2:$O$7</definedName>
    <definedName name="projetos">'Projetos em Andamento'!$A$4:$A$152</definedName>
    <definedName name="PSA">Chaves!$N$2:$N$23</definedName>
    <definedName name="PSW">Chaves!$X$2:$X$10</definedName>
    <definedName name="REFEITÓRIO">Chaves!$O$2</definedName>
    <definedName name="restrição">'Tabela Preço'!$A$22:$A$23</definedName>
    <definedName name="SALADETANQUES">Chaves!$P$2</definedName>
    <definedName name="SalaTanques">Chaves!$P$2</definedName>
    <definedName name="sexo">Chaves!$AA$2:$AA$3</definedName>
    <definedName name="SIMNAO">Chaves!$T$2:$T$3</definedName>
    <definedName name="técnicos">Chaves!$S$1:$S$5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23" i="1" l="1"/>
  <c r="AA23" i="1" s="1"/>
  <c r="Z23" i="1"/>
  <c r="AB24" i="1" s="1"/>
  <c r="Z24" i="1"/>
  <c r="AA24" i="1"/>
  <c r="AB23" i="1" l="1"/>
  <c r="Z17" i="1"/>
  <c r="Z18" i="1"/>
  <c r="Z19" i="1"/>
  <c r="Z20" i="1"/>
  <c r="Z21" i="1"/>
  <c r="Z22" i="1"/>
  <c r="Z25" i="1"/>
  <c r="R107" i="8" l="1"/>
  <c r="Q107" i="8"/>
  <c r="P107" i="8"/>
  <c r="O107" i="8"/>
  <c r="N107" i="8"/>
  <c r="M107" i="8"/>
  <c r="L107" i="8"/>
  <c r="K107" i="8"/>
  <c r="R106" i="8"/>
  <c r="Q106" i="8"/>
  <c r="P106" i="8"/>
  <c r="O106" i="8"/>
  <c r="N106" i="8"/>
  <c r="M106" i="8"/>
  <c r="L106" i="8"/>
  <c r="K106" i="8"/>
  <c r="R105" i="8"/>
  <c r="Q105" i="8"/>
  <c r="P105" i="8"/>
  <c r="O105" i="8"/>
  <c r="N105" i="8"/>
  <c r="M105" i="8"/>
  <c r="L105" i="8"/>
  <c r="K105" i="8"/>
  <c r="R104" i="8"/>
  <c r="Q104" i="8"/>
  <c r="P104" i="8"/>
  <c r="O104" i="8"/>
  <c r="N104" i="8"/>
  <c r="M104" i="8"/>
  <c r="L104" i="8"/>
  <c r="K104" i="8"/>
  <c r="R103" i="8"/>
  <c r="Q103" i="8"/>
  <c r="P103" i="8"/>
  <c r="O103" i="8"/>
  <c r="N103" i="8"/>
  <c r="M103" i="8"/>
  <c r="L103" i="8"/>
  <c r="K103" i="8"/>
  <c r="R102" i="8"/>
  <c r="Q102" i="8"/>
  <c r="P102" i="8"/>
  <c r="O102" i="8"/>
  <c r="N102" i="8"/>
  <c r="M102" i="8"/>
  <c r="L102" i="8"/>
  <c r="K102" i="8"/>
  <c r="R101" i="8"/>
  <c r="Q101" i="8"/>
  <c r="P101" i="8"/>
  <c r="O101" i="8"/>
  <c r="N101" i="8"/>
  <c r="M101" i="8"/>
  <c r="L101" i="8"/>
  <c r="K101" i="8"/>
  <c r="R100" i="8"/>
  <c r="Q100" i="8"/>
  <c r="P100" i="8"/>
  <c r="O100" i="8"/>
  <c r="N100" i="8"/>
  <c r="M100" i="8"/>
  <c r="L100" i="8"/>
  <c r="K100" i="8"/>
  <c r="R99" i="8"/>
  <c r="Q99" i="8"/>
  <c r="P99" i="8"/>
  <c r="O99" i="8"/>
  <c r="N99" i="8"/>
  <c r="M99" i="8"/>
  <c r="L99" i="8"/>
  <c r="K99" i="8"/>
  <c r="R98" i="8"/>
  <c r="Q98" i="8"/>
  <c r="P98" i="8"/>
  <c r="O98" i="8"/>
  <c r="N98" i="8"/>
  <c r="M98" i="8"/>
  <c r="L98" i="8"/>
  <c r="K98" i="8"/>
  <c r="R97" i="8"/>
  <c r="Q97" i="8"/>
  <c r="P97" i="8"/>
  <c r="O97" i="8"/>
  <c r="N97" i="8"/>
  <c r="M97" i="8"/>
  <c r="L97" i="8"/>
  <c r="K97" i="8"/>
  <c r="R96" i="8"/>
  <c r="Q96" i="8"/>
  <c r="P96" i="8"/>
  <c r="O96" i="8"/>
  <c r="N96" i="8"/>
  <c r="M96" i="8"/>
  <c r="L96" i="8"/>
  <c r="K96" i="8"/>
  <c r="R95" i="8"/>
  <c r="Q95" i="8"/>
  <c r="P95" i="8"/>
  <c r="O95" i="8"/>
  <c r="N95" i="8"/>
  <c r="M95" i="8"/>
  <c r="L95" i="8"/>
  <c r="K95" i="8"/>
  <c r="R94" i="8"/>
  <c r="Q94" i="8"/>
  <c r="P94" i="8"/>
  <c r="O94" i="8"/>
  <c r="N94" i="8"/>
  <c r="M94" i="8"/>
  <c r="L94" i="8"/>
  <c r="K94" i="8"/>
  <c r="R93" i="8"/>
  <c r="Q93" i="8"/>
  <c r="P93" i="8"/>
  <c r="O93" i="8"/>
  <c r="N93" i="8"/>
  <c r="M93" i="8"/>
  <c r="L93" i="8"/>
  <c r="K93" i="8"/>
  <c r="R92" i="8"/>
  <c r="Q92" i="8"/>
  <c r="P92" i="8"/>
  <c r="O92" i="8"/>
  <c r="N92" i="8"/>
  <c r="M92" i="8"/>
  <c r="L92" i="8"/>
  <c r="K92" i="8"/>
  <c r="R91" i="8"/>
  <c r="Q91" i="8"/>
  <c r="P91" i="8"/>
  <c r="O91" i="8"/>
  <c r="N91" i="8"/>
  <c r="M91" i="8"/>
  <c r="L91" i="8"/>
  <c r="K91" i="8"/>
  <c r="R90" i="8"/>
  <c r="Q90" i="8"/>
  <c r="P90" i="8"/>
  <c r="O90" i="8"/>
  <c r="N90" i="8"/>
  <c r="M90" i="8"/>
  <c r="L90" i="8"/>
  <c r="K90" i="8"/>
  <c r="R89" i="8"/>
  <c r="Q89" i="8"/>
  <c r="P89" i="8"/>
  <c r="O89" i="8"/>
  <c r="N89" i="8"/>
  <c r="M89" i="8"/>
  <c r="L89" i="8"/>
  <c r="K89" i="8"/>
  <c r="R88" i="8"/>
  <c r="Q88" i="8"/>
  <c r="P88" i="8"/>
  <c r="O88" i="8"/>
  <c r="N88" i="8"/>
  <c r="M88" i="8"/>
  <c r="L88" i="8"/>
  <c r="K88" i="8"/>
  <c r="R87" i="8"/>
  <c r="Q87" i="8"/>
  <c r="P87" i="8"/>
  <c r="O87" i="8"/>
  <c r="N87" i="8"/>
  <c r="M87" i="8"/>
  <c r="L87" i="8"/>
  <c r="K87" i="8"/>
  <c r="R86" i="8"/>
  <c r="Q86" i="8"/>
  <c r="P86" i="8"/>
  <c r="O86" i="8"/>
  <c r="N86" i="8"/>
  <c r="M86" i="8"/>
  <c r="L86" i="8"/>
  <c r="K86" i="8"/>
  <c r="R85" i="8"/>
  <c r="Q85" i="8"/>
  <c r="P85" i="8"/>
  <c r="O85" i="8"/>
  <c r="N85" i="8"/>
  <c r="M85" i="8"/>
  <c r="L85" i="8"/>
  <c r="K85" i="8"/>
  <c r="R84" i="8"/>
  <c r="Q84" i="8"/>
  <c r="P84" i="8"/>
  <c r="O84" i="8"/>
  <c r="N84" i="8"/>
  <c r="M84" i="8"/>
  <c r="L84" i="8"/>
  <c r="K84" i="8"/>
  <c r="R83" i="8"/>
  <c r="Q83" i="8"/>
  <c r="P83" i="8"/>
  <c r="O83" i="8"/>
  <c r="N83" i="8"/>
  <c r="M83" i="8"/>
  <c r="L83" i="8"/>
  <c r="K83" i="8"/>
  <c r="R82" i="8"/>
  <c r="Q82" i="8"/>
  <c r="P82" i="8"/>
  <c r="O82" i="8"/>
  <c r="N82" i="8"/>
  <c r="M82" i="8"/>
  <c r="L82" i="8"/>
  <c r="K82" i="8"/>
  <c r="R81" i="8"/>
  <c r="Q81" i="8"/>
  <c r="P81" i="8"/>
  <c r="O81" i="8"/>
  <c r="N81" i="8"/>
  <c r="M81" i="8"/>
  <c r="L81" i="8"/>
  <c r="K81" i="8"/>
  <c r="R80" i="8"/>
  <c r="Q80" i="8"/>
  <c r="P80" i="8"/>
  <c r="O80" i="8"/>
  <c r="N80" i="8"/>
  <c r="M80" i="8"/>
  <c r="L80" i="8"/>
  <c r="K80" i="8"/>
  <c r="R79" i="8"/>
  <c r="Q79" i="8"/>
  <c r="P79" i="8"/>
  <c r="O79" i="8"/>
  <c r="N79" i="8"/>
  <c r="M79" i="8"/>
  <c r="L79" i="8"/>
  <c r="K79" i="8"/>
  <c r="R78" i="8"/>
  <c r="Q78" i="8"/>
  <c r="P78" i="8"/>
  <c r="O78" i="8"/>
  <c r="N78" i="8"/>
  <c r="M78" i="8"/>
  <c r="L78" i="8"/>
  <c r="K78" i="8"/>
  <c r="R77" i="8"/>
  <c r="Q77" i="8"/>
  <c r="P77" i="8"/>
  <c r="O77" i="8"/>
  <c r="N77" i="8"/>
  <c r="M77" i="8"/>
  <c r="L77" i="8"/>
  <c r="K77" i="8"/>
  <c r="R76" i="8"/>
  <c r="Q76" i="8"/>
  <c r="P76" i="8"/>
  <c r="O76" i="8"/>
  <c r="N76" i="8"/>
  <c r="M76" i="8"/>
  <c r="L76" i="8"/>
  <c r="K76" i="8"/>
  <c r="R75" i="8"/>
  <c r="Q75" i="8"/>
  <c r="P75" i="8"/>
  <c r="O75" i="8"/>
  <c r="N75" i="8"/>
  <c r="M75" i="8"/>
  <c r="L75" i="8"/>
  <c r="K75" i="8"/>
  <c r="R74" i="8"/>
  <c r="Q74" i="8"/>
  <c r="P74" i="8"/>
  <c r="O74" i="8"/>
  <c r="N74" i="8"/>
  <c r="M74" i="8"/>
  <c r="L74" i="8"/>
  <c r="K74" i="8"/>
  <c r="R73" i="8"/>
  <c r="Q73" i="8"/>
  <c r="P73" i="8"/>
  <c r="O73" i="8"/>
  <c r="N73" i="8"/>
  <c r="M73" i="8"/>
  <c r="L73" i="8"/>
  <c r="K73" i="8"/>
  <c r="R72" i="8"/>
  <c r="Q72" i="8"/>
  <c r="P72" i="8"/>
  <c r="O72" i="8"/>
  <c r="N72" i="8"/>
  <c r="M72" i="8"/>
  <c r="L72" i="8"/>
  <c r="K72" i="8"/>
  <c r="R71" i="8"/>
  <c r="Q71" i="8"/>
  <c r="P71" i="8"/>
  <c r="O71" i="8"/>
  <c r="N71" i="8"/>
  <c r="M71" i="8"/>
  <c r="L71" i="8"/>
  <c r="K71" i="8"/>
  <c r="R70" i="8"/>
  <c r="Q70" i="8"/>
  <c r="P70" i="8"/>
  <c r="O70" i="8"/>
  <c r="N70" i="8"/>
  <c r="M70" i="8"/>
  <c r="L70" i="8"/>
  <c r="K70" i="8"/>
  <c r="R69" i="8"/>
  <c r="Q69" i="8"/>
  <c r="P69" i="8"/>
  <c r="O69" i="8"/>
  <c r="N69" i="8"/>
  <c r="M69" i="8"/>
  <c r="L69" i="8"/>
  <c r="K69" i="8"/>
  <c r="R68" i="8"/>
  <c r="Q68" i="8"/>
  <c r="P68" i="8"/>
  <c r="O68" i="8"/>
  <c r="N68" i="8"/>
  <c r="M68" i="8"/>
  <c r="L68" i="8"/>
  <c r="K68" i="8"/>
  <c r="R67" i="8"/>
  <c r="Q67" i="8"/>
  <c r="P67" i="8"/>
  <c r="O67" i="8"/>
  <c r="N67" i="8"/>
  <c r="M67" i="8"/>
  <c r="L67" i="8"/>
  <c r="K67" i="8"/>
  <c r="R66" i="8"/>
  <c r="Q66" i="8"/>
  <c r="P66" i="8"/>
  <c r="O66" i="8"/>
  <c r="N66" i="8"/>
  <c r="M66" i="8"/>
  <c r="L66" i="8"/>
  <c r="K66" i="8"/>
  <c r="R65" i="8"/>
  <c r="Q65" i="8"/>
  <c r="P65" i="8"/>
  <c r="O65" i="8"/>
  <c r="N65" i="8"/>
  <c r="M65" i="8"/>
  <c r="L65" i="8"/>
  <c r="K65" i="8"/>
  <c r="R64" i="8"/>
  <c r="Q64" i="8"/>
  <c r="P64" i="8"/>
  <c r="O64" i="8"/>
  <c r="N64" i="8"/>
  <c r="M64" i="8"/>
  <c r="L64" i="8"/>
  <c r="K64" i="8"/>
  <c r="R63" i="8"/>
  <c r="Q63" i="8"/>
  <c r="P63" i="8"/>
  <c r="O63" i="8"/>
  <c r="N63" i="8"/>
  <c r="M63" i="8"/>
  <c r="L63" i="8"/>
  <c r="K63" i="8"/>
  <c r="R62" i="8"/>
  <c r="Q62" i="8"/>
  <c r="P62" i="8"/>
  <c r="O62" i="8"/>
  <c r="N62" i="8"/>
  <c r="M62" i="8"/>
  <c r="L62" i="8"/>
  <c r="K62" i="8"/>
  <c r="R61" i="8"/>
  <c r="Q61" i="8"/>
  <c r="P61" i="8"/>
  <c r="O61" i="8"/>
  <c r="N61" i="8"/>
  <c r="M61" i="8"/>
  <c r="L61" i="8"/>
  <c r="K61" i="8"/>
  <c r="R60" i="8"/>
  <c r="Q60" i="8"/>
  <c r="P60" i="8"/>
  <c r="O60" i="8"/>
  <c r="N60" i="8"/>
  <c r="M60" i="8"/>
  <c r="L60" i="8"/>
  <c r="K60" i="8"/>
  <c r="R59" i="8"/>
  <c r="Q59" i="8"/>
  <c r="P59" i="8"/>
  <c r="O59" i="8"/>
  <c r="N59" i="8"/>
  <c r="M59" i="8"/>
  <c r="L59" i="8"/>
  <c r="K59" i="8"/>
  <c r="R58" i="8"/>
  <c r="Q58" i="8"/>
  <c r="P58" i="8"/>
  <c r="O58" i="8"/>
  <c r="N58" i="8"/>
  <c r="M58" i="8"/>
  <c r="L58" i="8"/>
  <c r="K58" i="8"/>
  <c r="R57" i="8"/>
  <c r="Q57" i="8"/>
  <c r="P57" i="8"/>
  <c r="O57" i="8"/>
  <c r="N57" i="8"/>
  <c r="M57" i="8"/>
  <c r="L57" i="8"/>
  <c r="K57" i="8"/>
  <c r="R56" i="8"/>
  <c r="Q56" i="8"/>
  <c r="P56" i="8"/>
  <c r="O56" i="8"/>
  <c r="N56" i="8"/>
  <c r="M56" i="8"/>
  <c r="L56" i="8"/>
  <c r="K56" i="8"/>
  <c r="R55" i="8"/>
  <c r="Q55" i="8"/>
  <c r="P55" i="8"/>
  <c r="O55" i="8"/>
  <c r="N55" i="8"/>
  <c r="M55" i="8"/>
  <c r="L55" i="8"/>
  <c r="K55" i="8"/>
  <c r="R54" i="8"/>
  <c r="Q54" i="8"/>
  <c r="P54" i="8"/>
  <c r="O54" i="8"/>
  <c r="N54" i="8"/>
  <c r="M54" i="8"/>
  <c r="L54" i="8"/>
  <c r="K54" i="8"/>
  <c r="R53" i="8"/>
  <c r="Q53" i="8"/>
  <c r="P53" i="8"/>
  <c r="O53" i="8"/>
  <c r="N53" i="8"/>
  <c r="M53" i="8"/>
  <c r="L53" i="8"/>
  <c r="K53" i="8"/>
  <c r="R52" i="8"/>
  <c r="Q52" i="8"/>
  <c r="P52" i="8"/>
  <c r="O52" i="8"/>
  <c r="N52" i="8"/>
  <c r="M52" i="8"/>
  <c r="L52" i="8"/>
  <c r="K52" i="8"/>
  <c r="R51" i="8"/>
  <c r="Q51" i="8"/>
  <c r="P51" i="8"/>
  <c r="O51" i="8"/>
  <c r="N51" i="8"/>
  <c r="M51" i="8"/>
  <c r="L51" i="8"/>
  <c r="K51" i="8"/>
  <c r="R50" i="8"/>
  <c r="Q50" i="8"/>
  <c r="P50" i="8"/>
  <c r="O50" i="8"/>
  <c r="N50" i="8"/>
  <c r="M50" i="8"/>
  <c r="L50" i="8"/>
  <c r="K50" i="8"/>
  <c r="R49" i="8"/>
  <c r="Q49" i="8"/>
  <c r="P49" i="8"/>
  <c r="O49" i="8"/>
  <c r="N49" i="8"/>
  <c r="M49" i="8"/>
  <c r="L49" i="8"/>
  <c r="K49" i="8"/>
  <c r="R48" i="8"/>
  <c r="Q48" i="8"/>
  <c r="P48" i="8"/>
  <c r="O48" i="8"/>
  <c r="N48" i="8"/>
  <c r="M48" i="8"/>
  <c r="L48" i="8"/>
  <c r="K48" i="8"/>
  <c r="R47" i="8"/>
  <c r="Q47" i="8"/>
  <c r="P47" i="8"/>
  <c r="O47" i="8"/>
  <c r="N47" i="8"/>
  <c r="M47" i="8"/>
  <c r="L47" i="8"/>
  <c r="K47" i="8"/>
  <c r="R46" i="8"/>
  <c r="Q46" i="8"/>
  <c r="P46" i="8"/>
  <c r="O46" i="8"/>
  <c r="N46" i="8"/>
  <c r="M46" i="8"/>
  <c r="L46" i="8"/>
  <c r="K46" i="8"/>
  <c r="R45" i="8"/>
  <c r="Q45" i="8"/>
  <c r="P45" i="8"/>
  <c r="O45" i="8"/>
  <c r="N45" i="8"/>
  <c r="M45" i="8"/>
  <c r="L45" i="8"/>
  <c r="K45" i="8"/>
  <c r="R44" i="8"/>
  <c r="Q44" i="8"/>
  <c r="P44" i="8"/>
  <c r="O44" i="8"/>
  <c r="N44" i="8"/>
  <c r="M44" i="8"/>
  <c r="L44" i="8"/>
  <c r="K44" i="8"/>
  <c r="R43" i="8"/>
  <c r="Q43" i="8"/>
  <c r="P43" i="8"/>
  <c r="O43" i="8"/>
  <c r="N43" i="8"/>
  <c r="M43" i="8"/>
  <c r="L43" i="8"/>
  <c r="K43" i="8"/>
  <c r="R42" i="8"/>
  <c r="Q42" i="8"/>
  <c r="P42" i="8"/>
  <c r="O42" i="8"/>
  <c r="N42" i="8"/>
  <c r="M42" i="8"/>
  <c r="L42" i="8"/>
  <c r="K42" i="8"/>
  <c r="R41" i="8"/>
  <c r="Q41" i="8"/>
  <c r="P41" i="8"/>
  <c r="O41" i="8"/>
  <c r="N41" i="8"/>
  <c r="M41" i="8"/>
  <c r="L41" i="8"/>
  <c r="K41" i="8"/>
  <c r="R40" i="8"/>
  <c r="Q40" i="8"/>
  <c r="P40" i="8"/>
  <c r="O40" i="8"/>
  <c r="N40" i="8"/>
  <c r="M40" i="8"/>
  <c r="L40" i="8"/>
  <c r="K40" i="8"/>
  <c r="R39" i="8"/>
  <c r="Q39" i="8"/>
  <c r="P39" i="8"/>
  <c r="O39" i="8"/>
  <c r="N39" i="8"/>
  <c r="M39" i="8"/>
  <c r="L39" i="8"/>
  <c r="K39" i="8"/>
  <c r="R38" i="8"/>
  <c r="Q38" i="8"/>
  <c r="P38" i="8"/>
  <c r="O38" i="8"/>
  <c r="N38" i="8"/>
  <c r="M38" i="8"/>
  <c r="L38" i="8"/>
  <c r="K38" i="8"/>
  <c r="R37" i="8"/>
  <c r="Q37" i="8"/>
  <c r="P37" i="8"/>
  <c r="O37" i="8"/>
  <c r="N37" i="8"/>
  <c r="M37" i="8"/>
  <c r="L37" i="8"/>
  <c r="K37" i="8"/>
  <c r="R36" i="8"/>
  <c r="Q36" i="8"/>
  <c r="P36" i="8"/>
  <c r="O36" i="8"/>
  <c r="N36" i="8"/>
  <c r="M36" i="8"/>
  <c r="L36" i="8"/>
  <c r="K36" i="8"/>
  <c r="R35" i="8"/>
  <c r="Q35" i="8"/>
  <c r="P35" i="8"/>
  <c r="O35" i="8"/>
  <c r="N35" i="8"/>
  <c r="M35" i="8"/>
  <c r="L35" i="8"/>
  <c r="K35" i="8"/>
  <c r="R34" i="8"/>
  <c r="Q34" i="8"/>
  <c r="P34" i="8"/>
  <c r="O34" i="8"/>
  <c r="N34" i="8"/>
  <c r="M34" i="8"/>
  <c r="L34" i="8"/>
  <c r="K34" i="8"/>
  <c r="R33" i="8"/>
  <c r="Q33" i="8"/>
  <c r="P33" i="8"/>
  <c r="O33" i="8"/>
  <c r="N33" i="8"/>
  <c r="M33" i="8"/>
  <c r="L33" i="8"/>
  <c r="K33" i="8"/>
  <c r="R32" i="8"/>
  <c r="Q32" i="8"/>
  <c r="P32" i="8"/>
  <c r="O32" i="8"/>
  <c r="N32" i="8"/>
  <c r="M32" i="8"/>
  <c r="L32" i="8"/>
  <c r="K32" i="8"/>
  <c r="R31" i="8"/>
  <c r="Q31" i="8"/>
  <c r="P31" i="8"/>
  <c r="O31" i="8"/>
  <c r="N31" i="8"/>
  <c r="M31" i="8"/>
  <c r="L31" i="8"/>
  <c r="K31" i="8"/>
  <c r="R30" i="8"/>
  <c r="Q30" i="8"/>
  <c r="P30" i="8"/>
  <c r="O30" i="8"/>
  <c r="N30" i="8"/>
  <c r="M30" i="8"/>
  <c r="L30" i="8"/>
  <c r="K30" i="8"/>
  <c r="R29" i="8"/>
  <c r="Q29" i="8"/>
  <c r="P29" i="8"/>
  <c r="O29" i="8"/>
  <c r="N29" i="8"/>
  <c r="M29" i="8"/>
  <c r="L29" i="8"/>
  <c r="K29" i="8"/>
  <c r="R28" i="8"/>
  <c r="Q28" i="8"/>
  <c r="P28" i="8"/>
  <c r="O28" i="8"/>
  <c r="N28" i="8"/>
  <c r="M28" i="8"/>
  <c r="L28" i="8"/>
  <c r="K28" i="8"/>
  <c r="R27" i="8"/>
  <c r="Q27" i="8"/>
  <c r="P27" i="8"/>
  <c r="O27" i="8"/>
  <c r="N27" i="8"/>
  <c r="M27" i="8"/>
  <c r="L27" i="8"/>
  <c r="K27" i="8"/>
  <c r="R26" i="8"/>
  <c r="Q26" i="8"/>
  <c r="P26" i="8"/>
  <c r="O26" i="8"/>
  <c r="N26" i="8"/>
  <c r="M26" i="8"/>
  <c r="L26" i="8"/>
  <c r="K26" i="8"/>
  <c r="R25" i="8"/>
  <c r="Q25" i="8"/>
  <c r="P25" i="8"/>
  <c r="O25" i="8"/>
  <c r="N25" i="8"/>
  <c r="M25" i="8"/>
  <c r="L25" i="8"/>
  <c r="K25" i="8"/>
  <c r="R24" i="8"/>
  <c r="Q24" i="8"/>
  <c r="P24" i="8"/>
  <c r="O24" i="8"/>
  <c r="N24" i="8"/>
  <c r="M24" i="8"/>
  <c r="L24" i="8"/>
  <c r="K24" i="8"/>
  <c r="R23" i="8"/>
  <c r="Q23" i="8"/>
  <c r="P23" i="8"/>
  <c r="O23" i="8"/>
  <c r="N23" i="8"/>
  <c r="M23" i="8"/>
  <c r="L23" i="8"/>
  <c r="K23" i="8"/>
  <c r="R22" i="8"/>
  <c r="Q22" i="8"/>
  <c r="P22" i="8"/>
  <c r="O22" i="8"/>
  <c r="N22" i="8"/>
  <c r="M22" i="8"/>
  <c r="L22" i="8"/>
  <c r="K22" i="8"/>
  <c r="R21" i="8"/>
  <c r="Q21" i="8"/>
  <c r="P21" i="8"/>
  <c r="O21" i="8"/>
  <c r="N21" i="8"/>
  <c r="M21" i="8"/>
  <c r="L21" i="8"/>
  <c r="K21" i="8"/>
  <c r="R20" i="8"/>
  <c r="Q20" i="8"/>
  <c r="P20" i="8"/>
  <c r="O20" i="8"/>
  <c r="N20" i="8"/>
  <c r="M20" i="8"/>
  <c r="L20" i="8"/>
  <c r="K20" i="8"/>
  <c r="R19" i="8"/>
  <c r="Q19" i="8"/>
  <c r="P19" i="8"/>
  <c r="O19" i="8"/>
  <c r="N19" i="8"/>
  <c r="M19" i="8"/>
  <c r="L19" i="8"/>
  <c r="K19" i="8"/>
  <c r="R18" i="8"/>
  <c r="Q18" i="8"/>
  <c r="P18" i="8"/>
  <c r="O18" i="8"/>
  <c r="N18" i="8"/>
  <c r="M18" i="8"/>
  <c r="L18" i="8"/>
  <c r="K18" i="8"/>
  <c r="R17" i="8"/>
  <c r="Q17" i="8"/>
  <c r="P17" i="8"/>
  <c r="O17" i="8"/>
  <c r="N17" i="8"/>
  <c r="M17" i="8"/>
  <c r="L17" i="8"/>
  <c r="K17" i="8"/>
  <c r="R16" i="8"/>
  <c r="Q16" i="8"/>
  <c r="P16" i="8"/>
  <c r="O16" i="8"/>
  <c r="N16" i="8"/>
  <c r="M16" i="8"/>
  <c r="L16" i="8"/>
  <c r="K16" i="8"/>
  <c r="R15" i="8"/>
  <c r="Q15" i="8"/>
  <c r="P15" i="8"/>
  <c r="O15" i="8"/>
  <c r="N15" i="8"/>
  <c r="M15" i="8"/>
  <c r="L15" i="8"/>
  <c r="K15" i="8"/>
  <c r="R14" i="8"/>
  <c r="Q14" i="8"/>
  <c r="P14" i="8"/>
  <c r="O14" i="8"/>
  <c r="N14" i="8"/>
  <c r="M14" i="8"/>
  <c r="L14" i="8"/>
  <c r="K14" i="8"/>
  <c r="R13" i="8"/>
  <c r="Q13" i="8"/>
  <c r="P13" i="8"/>
  <c r="O13" i="8"/>
  <c r="N13" i="8"/>
  <c r="M13" i="8"/>
  <c r="L13" i="8"/>
  <c r="K13" i="8"/>
  <c r="R12" i="8"/>
  <c r="Q12" i="8"/>
  <c r="P12" i="8"/>
  <c r="O12" i="8"/>
  <c r="N12" i="8"/>
  <c r="M12" i="8"/>
  <c r="L12" i="8"/>
  <c r="K12" i="8"/>
  <c r="R11" i="8"/>
  <c r="Q11" i="8"/>
  <c r="P11" i="8"/>
  <c r="O11" i="8"/>
  <c r="N11" i="8"/>
  <c r="M11" i="8"/>
  <c r="L11" i="8"/>
  <c r="K11" i="8"/>
  <c r="R10" i="8"/>
  <c r="Q10" i="8"/>
  <c r="P10" i="8"/>
  <c r="O10" i="8"/>
  <c r="N10" i="8"/>
  <c r="M10" i="8"/>
  <c r="L10" i="8"/>
  <c r="K10" i="8"/>
  <c r="R9" i="8"/>
  <c r="Q9" i="8"/>
  <c r="P9" i="8"/>
  <c r="O9" i="8"/>
  <c r="N9" i="8"/>
  <c r="M9" i="8"/>
  <c r="L9" i="8"/>
  <c r="K9" i="8"/>
  <c r="R8" i="8"/>
  <c r="Q8" i="8"/>
  <c r="P8" i="8"/>
  <c r="O8" i="8"/>
  <c r="N8" i="8"/>
  <c r="M8" i="8"/>
  <c r="L8" i="8"/>
  <c r="K8" i="8"/>
  <c r="R7" i="8"/>
  <c r="Q7" i="8"/>
  <c r="P7" i="8"/>
  <c r="O7" i="8"/>
  <c r="N7" i="8"/>
  <c r="M7" i="8"/>
  <c r="L7" i="8"/>
  <c r="K7" i="8"/>
  <c r="R6" i="8"/>
  <c r="Q6" i="8"/>
  <c r="P6" i="8"/>
  <c r="O6" i="8"/>
  <c r="N6" i="8"/>
  <c r="M6" i="8"/>
  <c r="L6" i="8"/>
  <c r="K6" i="8"/>
  <c r="R5" i="8"/>
  <c r="Q5" i="8"/>
  <c r="P5" i="8"/>
  <c r="O5" i="8"/>
  <c r="N5" i="8"/>
  <c r="M5" i="8"/>
  <c r="L5" i="8"/>
  <c r="K5" i="8"/>
  <c r="R4" i="8"/>
  <c r="Q4" i="8"/>
  <c r="P4" i="8"/>
  <c r="O4" i="8"/>
  <c r="N4" i="8"/>
  <c r="M4" i="8"/>
  <c r="L4" i="8"/>
  <c r="K4" i="8"/>
  <c r="R3" i="8"/>
  <c r="Q3" i="8"/>
  <c r="P3" i="8"/>
  <c r="O3" i="8"/>
  <c r="N3" i="8"/>
  <c r="M3" i="8"/>
  <c r="L3" i="8"/>
  <c r="K3" i="8"/>
  <c r="I12" i="2" l="1"/>
  <c r="D12" i="2"/>
  <c r="D10" i="2"/>
  <c r="E9" i="2"/>
  <c r="Y20" i="1" l="1"/>
  <c r="G47" i="4" l="1"/>
  <c r="G46" i="4"/>
  <c r="G45" i="4"/>
  <c r="G44" i="4"/>
  <c r="G43" i="4"/>
  <c r="G42" i="4"/>
  <c r="G41" i="4"/>
  <c r="G40" i="4"/>
  <c r="G39" i="4"/>
  <c r="G38" i="4"/>
  <c r="G37" i="4"/>
  <c r="G36" i="4"/>
  <c r="G35" i="4"/>
  <c r="G34" i="4"/>
  <c r="C52" i="4" l="1"/>
  <c r="C50" i="9" s="1"/>
  <c r="C52" i="9" s="1"/>
  <c r="B16" i="9"/>
  <c r="C31" i="9"/>
  <c r="C30" i="9"/>
  <c r="C29" i="9"/>
  <c r="C28" i="9"/>
  <c r="C26" i="9"/>
  <c r="C25" i="9"/>
  <c r="C24" i="9"/>
  <c r="C23" i="9"/>
  <c r="C22" i="9"/>
  <c r="C21" i="9"/>
  <c r="C20" i="9"/>
  <c r="C19" i="9"/>
  <c r="C18" i="9"/>
  <c r="E15" i="9"/>
  <c r="D15" i="9"/>
  <c r="E14" i="9"/>
  <c r="C54" i="4" l="1"/>
  <c r="B49" i="9"/>
  <c r="Y53" i="1"/>
  <c r="C18" i="4"/>
  <c r="D18" i="4" s="1"/>
  <c r="C53" i="4" l="1"/>
  <c r="C51" i="9" s="1"/>
  <c r="U2" i="1"/>
  <c r="D11" i="2"/>
  <c r="Y54" i="1"/>
  <c r="C9" i="5"/>
  <c r="AB25" i="1"/>
  <c r="E20" i="5"/>
  <c r="E18" i="5"/>
  <c r="AB21" i="1"/>
  <c r="E16" i="5"/>
  <c r="E15" i="5"/>
  <c r="E14" i="5"/>
  <c r="E13" i="5"/>
  <c r="AB22" i="1"/>
  <c r="E30" i="5"/>
  <c r="E29" i="5"/>
  <c r="E28" i="5"/>
  <c r="E27" i="5"/>
  <c r="E26" i="5"/>
  <c r="E25" i="5"/>
  <c r="G38" i="3"/>
  <c r="Y25" i="1"/>
  <c r="AA25" i="1" s="1"/>
  <c r="F21" i="5" s="1"/>
  <c r="D29" i="5" s="1"/>
  <c r="H41" i="3"/>
  <c r="F19" i="5"/>
  <c r="G5" i="5"/>
  <c r="G4" i="5"/>
  <c r="G3" i="5"/>
  <c r="F5" i="5"/>
  <c r="F4" i="5"/>
  <c r="F3" i="5"/>
  <c r="G2" i="5"/>
  <c r="F2" i="5"/>
  <c r="B5" i="5"/>
  <c r="B4" i="5"/>
  <c r="B3" i="5"/>
  <c r="D5" i="5"/>
  <c r="D4" i="5"/>
  <c r="D3" i="5"/>
  <c r="D2" i="5"/>
  <c r="G14" i="4"/>
  <c r="B16" i="4" s="1"/>
  <c r="G116" i="2"/>
  <c r="H143" i="2"/>
  <c r="F143" i="2"/>
  <c r="Y14" i="1"/>
  <c r="E10" i="5" s="1"/>
  <c r="G10" i="5" s="1"/>
  <c r="G15" i="4"/>
  <c r="P48" i="1"/>
  <c r="O48" i="1"/>
  <c r="N48" i="1"/>
  <c r="M48" i="1"/>
  <c r="L48" i="1"/>
  <c r="K48" i="1"/>
  <c r="H48" i="1"/>
  <c r="Y21" i="1" s="1"/>
  <c r="G48" i="1"/>
  <c r="F48" i="1"/>
  <c r="E48" i="1"/>
  <c r="Y19" i="1" s="1"/>
  <c r="D15" i="5" s="1"/>
  <c r="D48" i="1"/>
  <c r="Y18" i="1" s="1"/>
  <c r="C48" i="1"/>
  <c r="Y17" i="1" s="1"/>
  <c r="F14" i="1"/>
  <c r="F13" i="1" s="1"/>
  <c r="N14" i="1" s="1"/>
  <c r="AA14" i="1"/>
  <c r="F10" i="5" s="1"/>
  <c r="J14" i="1"/>
  <c r="F9" i="5" s="1"/>
  <c r="C31" i="4"/>
  <c r="D31" i="4" s="1"/>
  <c r="C30" i="4"/>
  <c r="D30" i="4"/>
  <c r="C29" i="4"/>
  <c r="D29" i="4"/>
  <c r="C28" i="4"/>
  <c r="D28" i="4" s="1"/>
  <c r="C26" i="4"/>
  <c r="D26" i="4" s="1"/>
  <c r="C25" i="4"/>
  <c r="D25" i="4" s="1"/>
  <c r="C24" i="4"/>
  <c r="D24" i="4" s="1"/>
  <c r="C23" i="4"/>
  <c r="D23" i="4"/>
  <c r="C22" i="4"/>
  <c r="D22" i="4" s="1"/>
  <c r="C21" i="4"/>
  <c r="D21" i="4" s="1"/>
  <c r="C20" i="4"/>
  <c r="D20" i="4" s="1"/>
  <c r="C19" i="4"/>
  <c r="D19" i="4" s="1"/>
  <c r="U10" i="1"/>
  <c r="B31" i="9" s="1"/>
  <c r="B47" i="9" s="1"/>
  <c r="U9" i="1"/>
  <c r="B30" i="9" s="1"/>
  <c r="B46" i="9" s="1"/>
  <c r="U8" i="1"/>
  <c r="B29" i="9" s="1"/>
  <c r="B45" i="9" s="1"/>
  <c r="U7" i="1"/>
  <c r="B28" i="9" s="1"/>
  <c r="B44" i="9" s="1"/>
  <c r="U6" i="1"/>
  <c r="B27" i="9" s="1"/>
  <c r="B43" i="9" s="1"/>
  <c r="U5" i="1"/>
  <c r="B26" i="9" s="1"/>
  <c r="B42" i="9" s="1"/>
  <c r="U4" i="1"/>
  <c r="B25" i="9" s="1"/>
  <c r="B41" i="9" s="1"/>
  <c r="B10" i="1"/>
  <c r="B24" i="9" s="1"/>
  <c r="B40" i="9" s="1"/>
  <c r="B9" i="1"/>
  <c r="B23" i="9" s="1"/>
  <c r="B39" i="9" s="1"/>
  <c r="B8" i="1"/>
  <c r="B22" i="9" s="1"/>
  <c r="B38" i="9" s="1"/>
  <c r="B7" i="1"/>
  <c r="B21" i="9" s="1"/>
  <c r="B37" i="9" s="1"/>
  <c r="B6" i="1"/>
  <c r="B20" i="9" s="1"/>
  <c r="B36" i="9" s="1"/>
  <c r="B5" i="1"/>
  <c r="B19" i="9" s="1"/>
  <c r="B35" i="9" s="1"/>
  <c r="B4" i="1"/>
  <c r="E39" i="3"/>
  <c r="Y22" i="1"/>
  <c r="AA22" i="1" s="1"/>
  <c r="F18" i="5" s="1"/>
  <c r="D20" i="5"/>
  <c r="D143" i="2"/>
  <c r="E33" i="5"/>
  <c r="F20" i="5"/>
  <c r="F15" i="4"/>
  <c r="D19" i="5" l="1"/>
  <c r="D21" i="5"/>
  <c r="D13" i="5"/>
  <c r="AA17" i="1"/>
  <c r="F13" i="5" s="1"/>
  <c r="AA21" i="1"/>
  <c r="F17" i="5" s="1"/>
  <c r="D27" i="5" s="1"/>
  <c r="D17" i="5"/>
  <c r="D14" i="5"/>
  <c r="AA18" i="1"/>
  <c r="F14" i="5" s="1"/>
  <c r="D18" i="5"/>
  <c r="E9" i="5"/>
  <c r="G9" i="5" s="1"/>
  <c r="B25" i="4"/>
  <c r="B41" i="4" s="1"/>
  <c r="B19" i="4"/>
  <c r="B35" i="4" s="1"/>
  <c r="B31" i="4"/>
  <c r="B47" i="4" s="1"/>
  <c r="B30" i="4"/>
  <c r="B46" i="4" s="1"/>
  <c r="B21" i="4"/>
  <c r="B37" i="4" s="1"/>
  <c r="B29" i="4"/>
  <c r="B45" i="4" s="1"/>
  <c r="B22" i="4"/>
  <c r="B38" i="4" s="1"/>
  <c r="B18" i="4"/>
  <c r="B34" i="4" s="1"/>
  <c r="B18" i="9"/>
  <c r="B34" i="9" s="1"/>
  <c r="B24" i="4"/>
  <c r="B40" i="4" s="1"/>
  <c r="B20" i="4"/>
  <c r="B36" i="4" s="1"/>
  <c r="B28" i="4"/>
  <c r="B44" i="4" s="1"/>
  <c r="B23" i="4"/>
  <c r="B39" i="4" s="1"/>
  <c r="B27" i="4"/>
  <c r="B43" i="4" s="1"/>
  <c r="B26" i="4"/>
  <c r="B42" i="4" s="1"/>
  <c r="Y13" i="1"/>
  <c r="AD14" i="1" s="1"/>
  <c r="C51" i="4"/>
  <c r="G1" i="4" s="1"/>
  <c r="B51" i="4"/>
  <c r="AA20" i="1"/>
  <c r="F16" i="5" s="1"/>
  <c r="D16" i="5"/>
  <c r="AA19" i="1"/>
  <c r="F15" i="5" s="1"/>
  <c r="E17" i="5"/>
  <c r="E19" i="5"/>
  <c r="E21" i="5"/>
  <c r="D28" i="5"/>
  <c r="D25" i="5" l="1"/>
  <c r="B50" i="4"/>
  <c r="D22" i="5"/>
  <c r="D30" i="5" s="1"/>
  <c r="AA26" i="1"/>
  <c r="D26" i="5"/>
</calcChain>
</file>

<file path=xl/sharedStrings.xml><?xml version="1.0" encoding="utf-8"?>
<sst xmlns="http://schemas.openxmlformats.org/spreadsheetml/2006/main" count="1589" uniqueCount="894">
  <si>
    <t>NOME (S)</t>
  </si>
  <si>
    <t>A</t>
  </si>
  <si>
    <t>J</t>
  </si>
  <si>
    <t>AL</t>
  </si>
  <si>
    <t>AP</t>
  </si>
  <si>
    <t>Chegada</t>
  </si>
  <si>
    <t>Saída</t>
  </si>
  <si>
    <t>anotações</t>
  </si>
  <si>
    <t>TOTAL</t>
  </si>
  <si>
    <t>SOLICITAÇÃO DE INFRAESTRUTURA - CONTROLE INTERNO</t>
  </si>
  <si>
    <t xml:space="preserve">Informações coletadas por: </t>
  </si>
  <si>
    <t>Data:</t>
  </si>
  <si>
    <t>Laboratórios</t>
  </si>
  <si>
    <t xml:space="preserve">EGM </t>
  </si>
  <si>
    <t>PSW</t>
  </si>
  <si>
    <t>Tanques</t>
  </si>
  <si>
    <t xml:space="preserve">Equipamentos: </t>
  </si>
  <si>
    <t>Microscópio</t>
  </si>
  <si>
    <t>Não foi pedido</t>
  </si>
  <si>
    <t>Esteromicroscópio</t>
  </si>
  <si>
    <t>Balança</t>
  </si>
  <si>
    <t>Outros Equipamentos</t>
  </si>
  <si>
    <t>Auxílio Técnico:</t>
  </si>
  <si>
    <t xml:space="preserve">Material Biológico: </t>
  </si>
  <si>
    <t xml:space="preserve">Embarcação: </t>
  </si>
  <si>
    <t>SOLICITAÇÃO DE INFRAESTRUTURA</t>
  </si>
  <si>
    <t>Data</t>
  </si>
  <si>
    <t>Horário</t>
  </si>
  <si>
    <t>Chegada ao CEBIMar:</t>
  </si>
  <si>
    <t>Saída do CEBIMar:</t>
  </si>
  <si>
    <r>
      <t>Atividades a serem desenvolvidas</t>
    </r>
    <r>
      <rPr>
        <sz val="9"/>
        <color indexed="8"/>
        <rFont val="Verdana"/>
        <family val="2"/>
      </rPr>
      <t>:</t>
    </r>
  </si>
  <si>
    <t>Espaço necessário:</t>
  </si>
  <si>
    <t xml:space="preserve">Será necessário auxílio técnico: </t>
  </si>
  <si>
    <r>
      <t>Especifique o auxílio necessário:</t>
    </r>
    <r>
      <rPr>
        <sz val="9"/>
        <color indexed="8"/>
        <rFont val="Verdana"/>
        <family val="2"/>
      </rPr>
      <t xml:space="preserve"> </t>
    </r>
  </si>
  <si>
    <t>Identificação das pessoas que utilizarão os laboratórios:</t>
  </si>
  <si>
    <t>Hora</t>
  </si>
  <si>
    <t>Destino/Objetivo</t>
  </si>
  <si>
    <t>Tempo estimado</t>
  </si>
  <si>
    <t>Passageiros (nome e RG/Nº USP)</t>
  </si>
  <si>
    <t>Para mergulho, deve ser fornecida cópia da habilitação para mergulho autônomo do mergulhador e do acompanhante</t>
  </si>
  <si>
    <t>Coleta a ser executada:</t>
  </si>
  <si>
    <t xml:space="preserve">Pelo solicitante </t>
  </si>
  <si>
    <t xml:space="preserve">Por técnicos do CEBIMar </t>
  </si>
  <si>
    <t>Material solicitado:</t>
  </si>
  <si>
    <t xml:space="preserve">Nome científico </t>
  </si>
  <si>
    <t>e/ou Nome popular</t>
  </si>
  <si>
    <t>Quantidade</t>
  </si>
  <si>
    <t>O solicitante se compromete a apresentar a documentação exigida pela legislação em vigor, incluindo a licença de coleta e manutenção de material biológico vigente na data da coleta. Se houver necessidade de auxílio técnico ou de uso de embarcação ou veículo do CEBIMar, os nomes dos técnicos do CEBIMar deverão constar da licença.</t>
  </si>
  <si>
    <t>Providências necessárias:</t>
  </si>
  <si>
    <t xml:space="preserve">Manter vivo em água do mar corrente </t>
  </si>
  <si>
    <t>%</t>
  </si>
  <si>
    <t xml:space="preserve">O anestésico, o fixador e os recipientes necessários deverão ser fornecidos pelo solicitante. </t>
  </si>
  <si>
    <t>Retirada do material:</t>
  </si>
  <si>
    <t>Horário:</t>
  </si>
  <si>
    <t>Nome completo</t>
  </si>
  <si>
    <t>Cargo ou Função</t>
  </si>
  <si>
    <t>Número total de vagas solicitadas:</t>
  </si>
  <si>
    <t>Café da manhã</t>
  </si>
  <si>
    <t>Almoço</t>
  </si>
  <si>
    <t>Total de refeições</t>
  </si>
  <si>
    <t>Numero de pessoas</t>
  </si>
  <si>
    <t>Recursos necessários</t>
  </si>
  <si>
    <t xml:space="preserve">Matrícula da Instituição de Origem (Preferencial) ou R.G.: </t>
  </si>
  <si>
    <t>CONCORDO COM AS NORMAS INTERNAS DO CEBIMar</t>
  </si>
  <si>
    <t>Identificação das pessoas que ficarão no alojamento (inserir quantas linhas forem necessárias no menu Inicio - Inserir):</t>
  </si>
  <si>
    <t>Projeto aprovado pelo CEBIMar?</t>
  </si>
  <si>
    <t xml:space="preserve">Contato: </t>
  </si>
  <si>
    <t>celular:</t>
  </si>
  <si>
    <t>e-mail:</t>
  </si>
  <si>
    <t>Título do Projeto:</t>
  </si>
  <si>
    <t>Número do Projeto:</t>
  </si>
  <si>
    <t xml:space="preserve">Virá com veículo próprio </t>
  </si>
  <si>
    <t>DVENPes - Laboratórios</t>
  </si>
  <si>
    <t>Jantar</t>
  </si>
  <si>
    <t xml:space="preserve">LINK TÁBUA DE MARÉS </t>
  </si>
  <si>
    <t>ESTOFA MÉDIA</t>
  </si>
  <si>
    <t>Combustível</t>
  </si>
  <si>
    <t>Barco</t>
  </si>
  <si>
    <t>Desjejum</t>
  </si>
  <si>
    <t>Pernoite Apto</t>
  </si>
  <si>
    <t>Pernoite Aloj</t>
  </si>
  <si>
    <t>Descrição</t>
  </si>
  <si>
    <t>Qtd</t>
  </si>
  <si>
    <t>R$</t>
  </si>
  <si>
    <t>Unit</t>
  </si>
  <si>
    <t>D</t>
  </si>
  <si>
    <t>Quarto</t>
  </si>
  <si>
    <t>Apto</t>
  </si>
  <si>
    <t>Uso de Instalações</t>
  </si>
  <si>
    <t>Uso Barco/Hora</t>
  </si>
  <si>
    <t>Coleta de Material Biológico</t>
  </si>
  <si>
    <t>Servidores do CEBIMar</t>
  </si>
  <si>
    <t>Servidores de Outras Unidades/órgãos USP a serviço no CEBIMar</t>
  </si>
  <si>
    <t>Funcionários Terceirizados Empresas de Vigilância e Limpeza</t>
  </si>
  <si>
    <t>Usuários Externos (Visitantes, Fornecedores, Biblioteca)</t>
  </si>
  <si>
    <t>Pós Doutorantos do CEBIMar</t>
  </si>
  <si>
    <t>Docentes do CEBIMar</t>
  </si>
  <si>
    <t>Docentes Integrantes do NAP</t>
  </si>
  <si>
    <t>Participantes de Projetos do CEBIMar</t>
  </si>
  <si>
    <t>Participantes de Projetos de outras Unidades da USP</t>
  </si>
  <si>
    <t>Participantes de projetos de outras instituições públicas</t>
  </si>
  <si>
    <t>Participantes de projetos de instituições não públicas e ou estrangeiras</t>
  </si>
  <si>
    <t>Principal</t>
  </si>
  <si>
    <t>Geral</t>
  </si>
  <si>
    <t>Internos</t>
  </si>
  <si>
    <t>Projeto</t>
  </si>
  <si>
    <t>Coleta Mat Biol</t>
  </si>
  <si>
    <t>Tamoya</t>
  </si>
  <si>
    <t>Uso Instalações</t>
  </si>
  <si>
    <t>PERNOITES/REFEIÇÕES/USO INSTALAÇÕES</t>
  </si>
  <si>
    <t>COLETA DE MATERIAL BIOLÓGICO:</t>
  </si>
  <si>
    <t>BARCO:</t>
  </si>
  <si>
    <t>TAMOYA</t>
  </si>
  <si>
    <t>COMBUSTÍVEL</t>
  </si>
  <si>
    <t>Litros</t>
  </si>
  <si>
    <t>Dados para Cobrança de Coleta de Material Biológico e Uso de Embarcações</t>
  </si>
  <si>
    <t>UI</t>
  </si>
  <si>
    <t>Dados Para Emissão de Recibo</t>
  </si>
  <si>
    <t>Nome</t>
  </si>
  <si>
    <t>Emerson de Paula Candido</t>
  </si>
  <si>
    <t>Simone Martins da Cruz Galante</t>
  </si>
  <si>
    <t>Responsável:</t>
  </si>
  <si>
    <t>NOME</t>
  </si>
  <si>
    <t>CPF</t>
  </si>
  <si>
    <t>Obs:</t>
  </si>
  <si>
    <t>Entrada</t>
  </si>
  <si>
    <t>Semana</t>
  </si>
  <si>
    <t>Pernoite Alojamento</t>
  </si>
  <si>
    <t>Pernoite Apartamento</t>
  </si>
  <si>
    <t>Uso de Embarcação: Barco</t>
  </si>
  <si>
    <t>Uso de Embarcação: Tamoya</t>
  </si>
  <si>
    <t>Combustível Embarcação</t>
  </si>
  <si>
    <t>Total R$</t>
  </si>
  <si>
    <t>Unid R$</t>
  </si>
  <si>
    <t>TOTAL GERAL</t>
  </si>
  <si>
    <t>Resumo:</t>
  </si>
  <si>
    <t>Hospedagem</t>
  </si>
  <si>
    <t>Refeições</t>
  </si>
  <si>
    <t>Embarcação/combustível</t>
  </si>
  <si>
    <t>Total</t>
  </si>
  <si>
    <t>Valor p/ Participante</t>
  </si>
  <si>
    <t>Crédito em nome de: USP/CBM</t>
  </si>
  <si>
    <t>Banco: 001</t>
  </si>
  <si>
    <t>Conta corrente: 130130-6</t>
  </si>
  <si>
    <t>Depósito/Transferência Bancária:</t>
  </si>
  <si>
    <t>APTO</t>
  </si>
  <si>
    <t>CATEGORIA</t>
  </si>
  <si>
    <t>SUB-CATEGORIA</t>
  </si>
  <si>
    <t>Divisão Administrativa</t>
  </si>
  <si>
    <t>Rodovia Manoel Hypólito do Rego, Km. 131,5</t>
  </si>
  <si>
    <t>São Sebastião – SP – 11600-000 - http://www.usp.br/cbm</t>
  </si>
  <si>
    <t>Tel. (12) 3862.8456. Fax (12) 3862 8454</t>
  </si>
  <si>
    <t>e-mail: cebimar@usp.br</t>
  </si>
  <si>
    <t xml:space="preserve">- TERMO DE RESPONSABILIDADE </t>
  </si>
  <si>
    <t>- término do período de estadia;</t>
  </si>
  <si>
    <t>Estou ciente ainda que, em caso de perda ou danificação por falta de zelo e cuidado de minha parte, deverei reembolsar o valor de R$30,00 (trinta reais) para substituição de cada um deles.</t>
  </si>
  <si>
    <t>quando solicitado pela Administração deste Centro.</t>
  </si>
  <si>
    <t>LOCAL</t>
  </si>
  <si>
    <t>DESCRIÇÃO</t>
  </si>
  <si>
    <t>CHAVE</t>
  </si>
  <si>
    <t>Apto 01 A</t>
  </si>
  <si>
    <t>Apto 01 B</t>
  </si>
  <si>
    <t xml:space="preserve">Apto 02 A </t>
  </si>
  <si>
    <t>Apto 02 B</t>
  </si>
  <si>
    <t xml:space="preserve">Apto 03 A </t>
  </si>
  <si>
    <t>Apto 03 B</t>
  </si>
  <si>
    <t xml:space="preserve">Apto 04 A </t>
  </si>
  <si>
    <t>Apto 04 B</t>
  </si>
  <si>
    <t>Qto 01 A</t>
  </si>
  <si>
    <t>Qto 01 B</t>
  </si>
  <si>
    <t>Qto 01 C</t>
  </si>
  <si>
    <t>Qto 01 D</t>
  </si>
  <si>
    <t>Qto 02 A</t>
  </si>
  <si>
    <t>Qto 02 B</t>
  </si>
  <si>
    <t>Qto 02 C</t>
  </si>
  <si>
    <t>Qto 02 D</t>
  </si>
  <si>
    <t>Qto 03 A</t>
  </si>
  <si>
    <t>Qto 03 B</t>
  </si>
  <si>
    <t>Qto 03 C</t>
  </si>
  <si>
    <t>Qto 03 D</t>
  </si>
  <si>
    <t>Qto 04 A</t>
  </si>
  <si>
    <t>Qto 04 B</t>
  </si>
  <si>
    <t>Qto 04 C</t>
  </si>
  <si>
    <t>Qto 04 D</t>
  </si>
  <si>
    <t>Qto 05 A</t>
  </si>
  <si>
    <t>Qto 05 B</t>
  </si>
  <si>
    <t>Qto 05 C</t>
  </si>
  <si>
    <t>Qto 05 D</t>
  </si>
  <si>
    <t xml:space="preserve">Qto 06 A </t>
  </si>
  <si>
    <t xml:space="preserve">Qto 06 B </t>
  </si>
  <si>
    <t>Qto 06 C</t>
  </si>
  <si>
    <t>Qto 06 D</t>
  </si>
  <si>
    <t>Qto 07 A</t>
  </si>
  <si>
    <t>Qto 07 B</t>
  </si>
  <si>
    <t>Qto 07 C</t>
  </si>
  <si>
    <t>Qto 07 D</t>
  </si>
  <si>
    <t>Qto 08 A</t>
  </si>
  <si>
    <t>Qto 08 B</t>
  </si>
  <si>
    <t>Qto 08 C</t>
  </si>
  <si>
    <t xml:space="preserve">Qto 08 D </t>
  </si>
  <si>
    <t>Qto 09 A</t>
  </si>
  <si>
    <t>Qto 09 B</t>
  </si>
  <si>
    <t>Qto 09 C</t>
  </si>
  <si>
    <t>Qto 09 D</t>
  </si>
  <si>
    <t>Qto 10 A</t>
  </si>
  <si>
    <t>Qto 10 B</t>
  </si>
  <si>
    <t>Qto 10 C</t>
  </si>
  <si>
    <t>Qto 10 D</t>
  </si>
  <si>
    <t>Qto 11 A</t>
  </si>
  <si>
    <t>Qto 11 B</t>
  </si>
  <si>
    <t>Qto 11 C</t>
  </si>
  <si>
    <t>Qto 11 D</t>
  </si>
  <si>
    <t>Qto 12 A</t>
  </si>
  <si>
    <t xml:space="preserve">Qto 12B </t>
  </si>
  <si>
    <t>Qto 12C</t>
  </si>
  <si>
    <t>Qto 12D</t>
  </si>
  <si>
    <t>AUDITÓRIO</t>
  </si>
  <si>
    <t>CBM</t>
  </si>
  <si>
    <t>CBM 04</t>
  </si>
  <si>
    <t>CBM 20</t>
  </si>
  <si>
    <t>Portão de Pedestres</t>
  </si>
  <si>
    <t>COPA</t>
  </si>
  <si>
    <t>Copa Comunitária</t>
  </si>
  <si>
    <t>EGM</t>
  </si>
  <si>
    <t>EGM - Copa</t>
  </si>
  <si>
    <t>EGM - Sala 12</t>
  </si>
  <si>
    <t>PSA</t>
  </si>
  <si>
    <t xml:space="preserve">Laboratório Paulo Sawaya Porta Principal </t>
  </si>
  <si>
    <t>PSA - Sala Compressor</t>
  </si>
  <si>
    <t>PSA - Sala de Balanças</t>
  </si>
  <si>
    <t>PSA - Sala de Vidraria</t>
  </si>
  <si>
    <t>PSA - Sala Escura</t>
  </si>
  <si>
    <t>PSA - UltraFreezer</t>
  </si>
  <si>
    <t>REFEITÓRIO</t>
  </si>
  <si>
    <t>Refeitório - Porta de entrada 2</t>
  </si>
  <si>
    <t>SALA DE TANQUES</t>
  </si>
  <si>
    <t>Sala de Tanques</t>
  </si>
  <si>
    <t>CONTAINER</t>
  </si>
  <si>
    <t>Alojamento</t>
  </si>
  <si>
    <t>Qto/Apto</t>
  </si>
  <si>
    <t>No.</t>
  </si>
  <si>
    <t>Assinatura</t>
  </si>
  <si>
    <t>Devolução</t>
  </si>
  <si>
    <t>Responsável</t>
  </si>
  <si>
    <t>São Sebastião,</t>
  </si>
  <si>
    <t>TESOURARIA</t>
  </si>
  <si>
    <t>DATA</t>
  </si>
  <si>
    <t>Local</t>
  </si>
  <si>
    <t/>
  </si>
  <si>
    <t>SALATANQUES</t>
  </si>
  <si>
    <t>Auditório Entrada</t>
  </si>
  <si>
    <t>Custo por Usuário</t>
  </si>
  <si>
    <t>Declaramos que recebemos um controle remoto e/ou molho de chaves (abaixo) para acesso às dependências do CEBIMar/USP, devendo ser devolvido(s) nos seguintes termos:</t>
  </si>
  <si>
    <t>Auditório</t>
  </si>
  <si>
    <t>Anotações:</t>
  </si>
  <si>
    <t>Alex Willian Arantes Monteiro</t>
  </si>
  <si>
    <t>Eduardo Honuma</t>
  </si>
  <si>
    <t>Joseilto Medeiros de Oliveira</t>
  </si>
  <si>
    <t>Cilindro de Mergulho</t>
  </si>
  <si>
    <t>Água do Mar</t>
  </si>
  <si>
    <t>QTO/APTO</t>
  </si>
  <si>
    <t>Devolução Chaves/Controle Remoto</t>
  </si>
  <si>
    <t>Controle Remoto</t>
  </si>
  <si>
    <t>Modelo:</t>
  </si>
  <si>
    <t>Placa:</t>
  </si>
  <si>
    <t>Vegetariano</t>
  </si>
  <si>
    <t>Não/Peixe</t>
  </si>
  <si>
    <t>Restrição</t>
  </si>
  <si>
    <t>Banco do Brasil</t>
  </si>
  <si>
    <t>Sub-Categoria:</t>
  </si>
  <si>
    <t>Início:</t>
  </si>
  <si>
    <t>Fim:</t>
  </si>
  <si>
    <t>http://cebimar.usp.br/index.php/pt/</t>
  </si>
  <si>
    <t>Sexo</t>
  </si>
  <si>
    <t>simnao</t>
  </si>
  <si>
    <t>SIM</t>
  </si>
  <si>
    <t>NÃO</t>
  </si>
  <si>
    <t>Fixar em álcool</t>
  </si>
  <si>
    <t>Fixar em formol</t>
  </si>
  <si>
    <t>Anestesiar previamente com:</t>
  </si>
  <si>
    <t>Nome do responsável pela retirada:</t>
  </si>
  <si>
    <t>Instituição:</t>
  </si>
  <si>
    <t>Cargo ou função:</t>
  </si>
  <si>
    <t>Marés</t>
  </si>
  <si>
    <t>ESTOFA BAIXA</t>
  </si>
  <si>
    <t>ESTOFA ALTA</t>
  </si>
  <si>
    <t>Fomento</t>
  </si>
  <si>
    <t>Número</t>
  </si>
  <si>
    <t>FAPESP</t>
  </si>
  <si>
    <t>CNPQ</t>
  </si>
  <si>
    <t>CAPES</t>
  </si>
  <si>
    <t>OUTROS</t>
  </si>
  <si>
    <t>instalações</t>
  </si>
  <si>
    <t>Sim, sem restrições</t>
  </si>
  <si>
    <t>Não será possível atender</t>
  </si>
  <si>
    <t>Sim, com restrições</t>
  </si>
  <si>
    <t>Sala 1</t>
  </si>
  <si>
    <t>Sala 2</t>
  </si>
  <si>
    <t>Sala 5</t>
  </si>
  <si>
    <t>Sala 6</t>
  </si>
  <si>
    <t>Sala 7</t>
  </si>
  <si>
    <t>Sala 8</t>
  </si>
  <si>
    <t>Sala 9</t>
  </si>
  <si>
    <t>Sala 11</t>
  </si>
  <si>
    <t>Sala de Aula</t>
  </si>
  <si>
    <t>Sala Multiusuários</t>
  </si>
  <si>
    <t>Sala Escura</t>
  </si>
  <si>
    <t>Sala Microscopia</t>
  </si>
  <si>
    <t>Sala Triagem</t>
  </si>
  <si>
    <t>Sala 3 Biologia Molecular</t>
  </si>
  <si>
    <t>Sala 4 Biologia Molecular</t>
  </si>
  <si>
    <t>Sala 12</t>
  </si>
  <si>
    <t>Sala 13</t>
  </si>
  <si>
    <t>Embarcação</t>
  </si>
  <si>
    <t>Physalia</t>
  </si>
  <si>
    <t>Outros</t>
  </si>
  <si>
    <t>Nausithoe</t>
  </si>
  <si>
    <t>Nº Projeto</t>
  </si>
  <si>
    <t>Sala 07</t>
  </si>
  <si>
    <t>Sala Preparações</t>
  </si>
  <si>
    <t>Sala de Balança</t>
  </si>
  <si>
    <t>Sala 10</t>
  </si>
  <si>
    <t>Sala de Triagem</t>
  </si>
  <si>
    <t>Container Biota</t>
  </si>
  <si>
    <t>Projeto Garoupas</t>
  </si>
  <si>
    <t>Dependência da Marés</t>
  </si>
  <si>
    <t>Hora:</t>
  </si>
  <si>
    <t>Previsão de Saída:</t>
  </si>
  <si>
    <t>Dia da Semana</t>
  </si>
  <si>
    <t>R$ Total</t>
  </si>
  <si>
    <t>R$/Usuário</t>
  </si>
  <si>
    <t>No. Usuários</t>
  </si>
  <si>
    <t>Tabela de Multas e taxas para uso da roupa de cama e banho</t>
  </si>
  <si>
    <t>Valor</t>
  </si>
  <si>
    <t>Uso Inadequado das roupas de cama</t>
  </si>
  <si>
    <t>Uso Inadequado do Edredom</t>
  </si>
  <si>
    <t>Jogo de Tolhas Adicional</t>
  </si>
  <si>
    <t>Armário do Auditório</t>
  </si>
  <si>
    <t>CBM 01</t>
  </si>
  <si>
    <t>CBM 02</t>
  </si>
  <si>
    <t>CBM 03</t>
  </si>
  <si>
    <t>CBM 05</t>
  </si>
  <si>
    <t>CBM 06</t>
  </si>
  <si>
    <t>CBM 07</t>
  </si>
  <si>
    <t>CBM 08</t>
  </si>
  <si>
    <t>CBM 09</t>
  </si>
  <si>
    <t>CBM 10</t>
  </si>
  <si>
    <t>CBM 11</t>
  </si>
  <si>
    <t>CBM 12</t>
  </si>
  <si>
    <t>CBM 13</t>
  </si>
  <si>
    <t>CBM 14</t>
  </si>
  <si>
    <t>CBM 15</t>
  </si>
  <si>
    <t>CBM 16</t>
  </si>
  <si>
    <t>CBM 17</t>
  </si>
  <si>
    <t>CBM 18</t>
  </si>
  <si>
    <t>CBM 19</t>
  </si>
  <si>
    <t>Container</t>
  </si>
  <si>
    <t>EGM - Porta Principal</t>
  </si>
  <si>
    <t>EGM - Sala 02</t>
  </si>
  <si>
    <t>EGM - Sala 11</t>
  </si>
  <si>
    <t>PSA - Laboratório Aquarela</t>
  </si>
  <si>
    <t>PSA - Sala 08</t>
  </si>
  <si>
    <t>PSA - Sala de Equipamentos</t>
  </si>
  <si>
    <t>PSA - Sala de Preparações</t>
  </si>
  <si>
    <t>PSA - Sala de Telefonia/Rede</t>
  </si>
  <si>
    <t>PSA - Sala de Triagem</t>
  </si>
  <si>
    <t>PSA - Sala Microscopia</t>
  </si>
  <si>
    <t>PSA - Sala Multiusuários</t>
  </si>
  <si>
    <t>EGM - Sala 01</t>
  </si>
  <si>
    <t>EGM - Sala 03</t>
  </si>
  <si>
    <t>EGM - Sala 04</t>
  </si>
  <si>
    <t>EGM - Sala 05</t>
  </si>
  <si>
    <t>EGM - Sala 07</t>
  </si>
  <si>
    <t>EGM - Sala 08</t>
  </si>
  <si>
    <t>EGM - Sala 09</t>
  </si>
  <si>
    <t>EGM - Sala 10</t>
  </si>
  <si>
    <t xml:space="preserve">EGM - Sala 13 </t>
  </si>
  <si>
    <t>EGM - Sala 14</t>
  </si>
  <si>
    <t>EGM - Sala 06</t>
  </si>
  <si>
    <t>PSA - Sala 03</t>
  </si>
  <si>
    <t>PSA - Sala 02</t>
  </si>
  <si>
    <t>PSA - Sala 06</t>
  </si>
  <si>
    <t>PSA - Sala 07</t>
  </si>
  <si>
    <t>PSA - Sala 09</t>
  </si>
  <si>
    <t>PSA - Sala de Aula</t>
  </si>
  <si>
    <t>PSA - Sala de Estudos</t>
  </si>
  <si>
    <t>Sala de Estudos</t>
  </si>
  <si>
    <t>Agência: 715-3</t>
  </si>
  <si>
    <t>Marilin dos Santos</t>
  </si>
  <si>
    <t>Elaine Gerbati Galhardo</t>
  </si>
  <si>
    <t xml:space="preserve"> Outra categoria</t>
  </si>
  <si>
    <t xml:space="preserve"> Docentes do CEBIMar</t>
  </si>
  <si>
    <t xml:space="preserve"> 30/09/2011 </t>
  </si>
  <si>
    <t xml:space="preserve"> 31/12/2018 </t>
  </si>
  <si>
    <t xml:space="preserve"> Cláudio Gonçalves Tiago</t>
  </si>
  <si>
    <t xml:space="preserve"> Levantamento de espécies da biota marinha para os Planos de Manejo e de Monitoramento da ESEC Tupinambás</t>
  </si>
  <si>
    <t xml:space="preserve"> Projeto autônomo</t>
  </si>
  <si>
    <t xml:space="preserve"> 31/05/2012 </t>
  </si>
  <si>
    <t xml:space="preserve"> 28/02/2019 </t>
  </si>
  <si>
    <t xml:space="preserve"> Tagea Kristina Simon Björnberg</t>
  </si>
  <si>
    <t xml:space="preserve"> Identificação dos copépodos bentônicos harpactiocóidas do Canal de São Sebastião e arredores</t>
  </si>
  <si>
    <t xml:space="preserve"> Participantes de projetos de outras unidades da USP</t>
  </si>
  <si>
    <t xml:space="preserve"> 09/07/2012 </t>
  </si>
  <si>
    <t xml:space="preserve"> 31/07/2019 </t>
  </si>
  <si>
    <t xml:space="preserve"> Linilson Padovese</t>
  </si>
  <si>
    <t xml:space="preserve"> Observatório Acústico Submarino - Canal de São Sebastião</t>
  </si>
  <si>
    <t xml:space="preserve"> Projeto temático</t>
  </si>
  <si>
    <t xml:space="preserve"> Participantes de projetos de outras instituições públicas</t>
  </si>
  <si>
    <t xml:space="preserve"> 17/11/2014 </t>
  </si>
  <si>
    <t xml:space="preserve"> Iara Sordi Joachim Bravo</t>
  </si>
  <si>
    <t xml:space="preserve"> Doutorado</t>
  </si>
  <si>
    <t xml:space="preserve"> Docentes Integrantes do NAP</t>
  </si>
  <si>
    <t xml:space="preserve"> Márcio Reis Custódio</t>
  </si>
  <si>
    <t xml:space="preserve"> 01/04/2014 </t>
  </si>
  <si>
    <t xml:space="preserve"> 30/11/2019 </t>
  </si>
  <si>
    <t xml:space="preserve"> Roberto Gomes de Souza Berlinck</t>
  </si>
  <si>
    <t xml:space="preserve"> Componentes da biodiversidade, e seus caracteres metabólicos, de Ilhas do Brasil: uma abordagem integrada</t>
  </si>
  <si>
    <t xml:space="preserve"> 01/07/2014 </t>
  </si>
  <si>
    <t xml:space="preserve"> Federico David Brown Almeida</t>
  </si>
  <si>
    <t xml:space="preserve"> Células-tronco, regeneração e a evolução da colonialidade em ascídias    </t>
  </si>
  <si>
    <t xml:space="preserve"> Belmiro Mendes de Castro Filho</t>
  </si>
  <si>
    <t xml:space="preserve"> Transporte e Difusão no Canal de São Sebastião - TRADICASS</t>
  </si>
  <si>
    <t xml:space="preserve"> 01/01/2015 </t>
  </si>
  <si>
    <t xml:space="preserve"> Augusto Alberto Valero Flores</t>
  </si>
  <si>
    <t xml:space="preserve"> 08/12/2014 </t>
  </si>
  <si>
    <t xml:space="preserve"> 31/12/2021 </t>
  </si>
  <si>
    <t xml:space="preserve"> Aurea Maria Ciotti</t>
  </si>
  <si>
    <t xml:space="preserve"> Sistema de Monitoramento da Costa Brasileira (SIMCOSTA)</t>
  </si>
  <si>
    <t xml:space="preserve"> 01/07/2015 </t>
  </si>
  <si>
    <t xml:space="preserve"> José Eduardo Amoroso Rodriguez Marian</t>
  </si>
  <si>
    <t xml:space="preserve"> Evolução e anatomia funcional da margem palial em Pteriomorphia (Mollusca: Bivalvia)</t>
  </si>
  <si>
    <t xml:space="preserve"> Pós-doutorado</t>
  </si>
  <si>
    <t xml:space="preserve"> Gustavo Muniz Dias</t>
  </si>
  <si>
    <t xml:space="preserve"> 11/08/2015 </t>
  </si>
  <si>
    <t xml:space="preserve"> Vanderley John</t>
  </si>
  <si>
    <t xml:space="preserve"> Consórcio Brasileiro de Superfícies Frias – CBSF</t>
  </si>
  <si>
    <t xml:space="preserve"> 31/03/2019 </t>
  </si>
  <si>
    <t xml:space="preserve"> Caracterização do papel fisiológico dos esferulócitos de Echinodermata: utilização de ouriços-do-mar (Echinoidea) como modelo</t>
  </si>
  <si>
    <t xml:space="preserve"> 01/06/2015 </t>
  </si>
  <si>
    <t xml:space="preserve"> 31/05/2019 </t>
  </si>
  <si>
    <t xml:space="preserve"> Alvaro Esteves Migotto</t>
  </si>
  <si>
    <t xml:space="preserve"> Revisão taxonômica e inferência das relações filogenéticas dentro do gênero Beania Johnston, 1840 (Bryozoa, Cheilostomata) com base em caracteres morfológicos e moleculares.</t>
  </si>
  <si>
    <t xml:space="preserve"> Valéria Prósperi</t>
  </si>
  <si>
    <t xml:space="preserve"> Monitoramento ecotoxicológico da região costeira do Estado de São Paulo</t>
  </si>
  <si>
    <t xml:space="preserve"> 01/08/2015 </t>
  </si>
  <si>
    <t xml:space="preserve"> 01/08/2019 </t>
  </si>
  <si>
    <t xml:space="preserve"> 03/08/2015 </t>
  </si>
  <si>
    <t xml:space="preserve"> 29/11/2019 </t>
  </si>
  <si>
    <t xml:space="preserve"> Marcelo Visentini Kitahara</t>
  </si>
  <si>
    <t xml:space="preserve"> Caracterização genômica dos corais escleractíneos formadores de recifes de profundidade do Sudeste do Brasil </t>
  </si>
  <si>
    <t xml:space="preserve"> 01/11/2015 </t>
  </si>
  <si>
    <t xml:space="preserve"> 03/02/2020 </t>
  </si>
  <si>
    <t xml:space="preserve"> Pedro Ismael Da Silva Júnior</t>
  </si>
  <si>
    <t xml:space="preserve"> 14/12/2015 </t>
  </si>
  <si>
    <t xml:space="preserve"> 14/12/2019 </t>
  </si>
  <si>
    <t xml:space="preserve"> Origens da colonialidade: mecanismos de desenvolvimento e direcionalidade da coalescência colonial em ascídias [Origins of coloniality: Developmental mechanisms and directionality of colonial coalescence in ascidians]</t>
  </si>
  <si>
    <t xml:space="preserve"> 14/01/2016 </t>
  </si>
  <si>
    <t xml:space="preserve"> 06/05/2019 </t>
  </si>
  <si>
    <t xml:space="preserve"> Developmental modularity in the colonial ascidian Symplegma: individual intercommunication, colony hematopoiesis, and effect of exogenous factors on coloniality</t>
  </si>
  <si>
    <t xml:space="preserve"> 11/01/2016 </t>
  </si>
  <si>
    <t xml:space="preserve"> 16/12/2018 </t>
  </si>
  <si>
    <t xml:space="preserve"> Adriana Maria Zanforlin Martini</t>
  </si>
  <si>
    <t xml:space="preserve"> Ecologia e Restauração de Ecossistemas da Planície Costeira do Litoral Norte de São Paulo</t>
  </si>
  <si>
    <t xml:space="preserve"> 08/03/2016 </t>
  </si>
  <si>
    <t xml:space="preserve"> José Roberto Machado Cunha da Silva</t>
  </si>
  <si>
    <t xml:space="preserve"> Anderson Garbuglio de Oliveira</t>
  </si>
  <si>
    <t xml:space="preserve"> 30/11/2017 </t>
  </si>
  <si>
    <t xml:space="preserve"> 01/06/2016 </t>
  </si>
  <si>
    <t xml:space="preserve"> Gisele Yukimi Kawauchi</t>
  </si>
  <si>
    <t xml:space="preserve"> Diversidade em Sipuncula: uma abordagem morfológica e molecular</t>
  </si>
  <si>
    <t xml:space="preserve"> 01/09/2018 </t>
  </si>
  <si>
    <t xml:space="preserve"> Antonio Carlos Marques</t>
  </si>
  <si>
    <t xml:space="preserve"> Mestrado</t>
  </si>
  <si>
    <t xml:space="preserve"> Docentes integrantes do NAP</t>
  </si>
  <si>
    <t xml:space="preserve"> 01/11/2016 </t>
  </si>
  <si>
    <t xml:space="preserve"> 01/11/2018 </t>
  </si>
  <si>
    <t xml:space="preserve"> André Carrara Morandini</t>
  </si>
  <si>
    <t xml:space="preserve"> A identidade da água-viva Aurelia (Cnidaria, Scyphozoa) do litoral brasileiro e discussões sobre a sistemática e taxonomia do gênero.</t>
  </si>
  <si>
    <t xml:space="preserve"> 02/11/2018 </t>
  </si>
  <si>
    <t xml:space="preserve"> 12/12/2016 </t>
  </si>
  <si>
    <t xml:space="preserve"> 28/12/2018 </t>
  </si>
  <si>
    <t xml:space="preserve"> Genética de paisagens marinha e avaliação de perfis de expressão em invertebrados marinhos na costa Sudeste Brasileira</t>
  </si>
  <si>
    <t xml:space="preserve"> 20/02/2017 </t>
  </si>
  <si>
    <t xml:space="preserve"> Javier Alcantara Carrio</t>
  </si>
  <si>
    <t xml:space="preserve"> Controle hidrodinâmico e geomorfológico dos depósitos lamosos na plataforma continental interna (Setor Peruíbe - São Sebastião, Sudeste do Brasil) - HIGEOLAP</t>
  </si>
  <si>
    <t xml:space="preserve"> 15/02/2017 </t>
  </si>
  <si>
    <t xml:space="preserve"> 31/01/2019 </t>
  </si>
  <si>
    <t xml:space="preserve"> Consequências das alterações causadas por marinas de recreação em ambientes costeiros para organismos incrustantes marinhos</t>
  </si>
  <si>
    <t xml:space="preserve"> 20/03/2017 </t>
  </si>
  <si>
    <t xml:space="preserve"> 14/03/2019 </t>
  </si>
  <si>
    <t xml:space="preserve"> Eduardo Juan Soriano Sierra</t>
  </si>
  <si>
    <t xml:space="preserve"> Iniciação científica</t>
  </si>
  <si>
    <t xml:space="preserve"> 12/07/2017 </t>
  </si>
  <si>
    <t xml:space="preserve"> 01/06/2017 </t>
  </si>
  <si>
    <t xml:space="preserve"> Reconhecendo a diversidade de águas-vivas (Medusozoa, Rhopaliophora)</t>
  </si>
  <si>
    <t xml:space="preserve"> 06/06/2017 </t>
  </si>
  <si>
    <t xml:space="preserve"> 21/12/2018 </t>
  </si>
  <si>
    <t xml:space="preserve"> Cinthya Santos</t>
  </si>
  <si>
    <t xml:space="preserve"> Relações filogenéticas na família Nereididae (Polychaeta: Phyllodocida): uma abordagem molecular</t>
  </si>
  <si>
    <t xml:space="preserve"> 01/08/2017 </t>
  </si>
  <si>
    <t xml:space="preserve"> Ecosystem functioning of seagrass habitats in the São Sebastião Channel, SP, Brazil: Trophic complexity linked to diversified benthic invertebrate assemblages</t>
  </si>
  <si>
    <t xml:space="preserve"> 11/01/2017 </t>
  </si>
  <si>
    <t xml:space="preserve"> 05/01/2019 </t>
  </si>
  <si>
    <t xml:space="preserve"> Alexandre Wagner Silva Hilsdorf</t>
  </si>
  <si>
    <t xml:space="preserve"> 01/09/2017 </t>
  </si>
  <si>
    <t xml:space="preserve"> 30/09/2018 </t>
  </si>
  <si>
    <t xml:space="preserve"> João Miguel de Matos Nogueira</t>
  </si>
  <si>
    <t xml:space="preserve"> Biologia reprodutiva das espécies pertencentes ao complexo Diopatra cuprea Bosc, 1802 (Onuphidae:Annelida) com ocorrência no litoral norte do Estado de São Paulo</t>
  </si>
  <si>
    <t xml:space="preserve"> 21/08/2017 </t>
  </si>
  <si>
    <t xml:space="preserve"> 29/03/2019 </t>
  </si>
  <si>
    <t xml:space="preserve"> 30/07/2021 </t>
  </si>
  <si>
    <t xml:space="preserve"> Seleção sexual pós-copulatória em uma espécie de lula (Mollusca: Cephalopoda) com dimorfismo intrassexual masculino e dois sítios de fertilização</t>
  </si>
  <si>
    <t xml:space="preserve"> Comparação entre estimativas de taxas de produção primária no Canal de São Sebastião e a influência de intrusões de água central do Atlântico Sul</t>
  </si>
  <si>
    <t xml:space="preserve"> Categoria</t>
  </si>
  <si>
    <t xml:space="preserve"> Subcategoria </t>
  </si>
  <si>
    <t xml:space="preserve"> Data de início </t>
  </si>
  <si>
    <t xml:space="preserve"> Data de término </t>
  </si>
  <si>
    <t xml:space="preserve"> Coordenador </t>
  </si>
  <si>
    <t xml:space="preserve"> Título</t>
  </si>
  <si>
    <t xml:space="preserve"> Renata Guimarães Moreira-Whitton</t>
  </si>
  <si>
    <r>
      <t xml:space="preserve"> Análise da compatibilidade sexual e do comportamento de corte entre populações do complexo </t>
    </r>
    <r>
      <rPr>
        <i/>
        <sz val="10"/>
        <color rgb="FF555555"/>
        <rFont val="Arial"/>
        <family val="2"/>
      </rPr>
      <t>Anastrepha fraterculus</t>
    </r>
    <r>
      <rPr>
        <sz val="10"/>
        <color rgb="FF555555"/>
        <rFont val="Arial"/>
        <family val="2"/>
      </rPr>
      <t> (Diptera: Tephritidae) do Brasil visando a resolução de espécies crípt</t>
    </r>
  </si>
  <si>
    <r>
      <t xml:space="preserve"> Resposta do coral invasor </t>
    </r>
    <r>
      <rPr>
        <i/>
        <sz val="10"/>
        <color rgb="FF555555"/>
        <rFont val="Arial"/>
        <family val="2"/>
      </rPr>
      <t>Tubastraea coccinea</t>
    </r>
    <r>
      <rPr>
        <sz val="10"/>
        <color rgb="FF555555"/>
        <rFont val="Arial"/>
        <family val="2"/>
      </rPr>
      <t> ao aquecimento global e eventos termais extremos – efeitos potenciais na competição</t>
    </r>
  </si>
  <si>
    <r>
      <t xml:space="preserve"> Seleção Sexual em Hermafroditas Simultâneos: </t>
    </r>
    <r>
      <rPr>
        <i/>
        <sz val="10"/>
        <color rgb="FF555555"/>
        <rFont val="Arial"/>
        <family val="2"/>
      </rPr>
      <t>Okenia zoobotryon </t>
    </r>
    <r>
      <rPr>
        <sz val="10"/>
        <color rgb="FF555555"/>
        <rFont val="Arial"/>
        <family val="2"/>
      </rPr>
      <t>(Smallwood, 1910) (Mollusca: Opisthobranchia) como espécie-modelo</t>
    </r>
  </si>
  <si>
    <r>
      <t xml:space="preserve"> Caracterização e avaliação da atividade biológica de peptídeos antimicrobianos de ouriços-do-mar </t>
    </r>
    <r>
      <rPr>
        <i/>
        <sz val="10"/>
        <color rgb="FF555555"/>
        <rFont val="Arial"/>
        <family val="2"/>
      </rPr>
      <t>Lytechinus variegatus</t>
    </r>
  </si>
  <si>
    <r>
      <t xml:space="preserve"> Efeito do acúmulo de nanopartículas plásticas em ouriços-do-mar </t>
    </r>
    <r>
      <rPr>
        <i/>
        <sz val="10"/>
        <color rgb="FF555555"/>
        <rFont val="Arial"/>
        <family val="2"/>
      </rPr>
      <t>Lytechinus variegatus</t>
    </r>
    <r>
      <rPr>
        <sz val="10"/>
        <color rgb="FF555555"/>
        <rFont val="Arial"/>
        <family val="2"/>
      </rPr>
      <t> e </t>
    </r>
    <r>
      <rPr>
        <i/>
        <sz val="10"/>
        <color rgb="FF555555"/>
        <rFont val="Arial"/>
        <family val="2"/>
      </rPr>
      <t>Echinometra lucunter</t>
    </r>
  </si>
  <si>
    <r>
      <t xml:space="preserve"> Revisão morfológica e molecular do gênero </t>
    </r>
    <r>
      <rPr>
        <i/>
        <sz val="10"/>
        <color rgb="FF555555"/>
        <rFont val="Arial"/>
        <family val="2"/>
      </rPr>
      <t>Cassiopea</t>
    </r>
    <r>
      <rPr>
        <sz val="10"/>
        <color rgb="FF555555"/>
        <rFont val="Arial"/>
        <family val="2"/>
      </rPr>
      <t> Péron &amp; Lesueur, 1810 (Cnidaria: Scyphozoa)</t>
    </r>
  </si>
  <si>
    <r>
      <t xml:space="preserve"> Diretrizes para o uso de vídeos na disseminação conhecimento científico marinho no </t>
    </r>
    <r>
      <rPr>
        <i/>
        <sz val="10"/>
        <color rgb="FF555555"/>
        <rFont val="Arial"/>
        <family val="2"/>
      </rPr>
      <t>YouTube.</t>
    </r>
    <r>
      <rPr>
        <sz val="10"/>
        <color rgb="FF555555"/>
        <rFont val="Arial"/>
        <family val="2"/>
      </rPr>
      <t> </t>
    </r>
  </si>
  <si>
    <r>
      <t xml:space="preserve"> Proteoma do veneno de uma espécie de </t>
    </r>
    <r>
      <rPr>
        <i/>
        <sz val="10"/>
        <color rgb="FF555555"/>
        <rFont val="Arial"/>
        <family val="2"/>
      </rPr>
      <t>Ectopleura</t>
    </r>
    <r>
      <rPr>
        <sz val="10"/>
        <color rgb="FF555555"/>
        <rFont val="Arial"/>
        <family val="2"/>
      </rPr>
      <t> (Cnidaria: Hydrozoa)  </t>
    </r>
  </si>
  <si>
    <r>
      <t xml:space="preserve"> Influência da temperatura e de dietas com diferentes razões DHA/ARA na regulação da transcrição gênica, metabolismo lipídico e desempenho produtivo de juvenis de bijupirá (</t>
    </r>
    <r>
      <rPr>
        <i/>
        <sz val="10"/>
        <color rgb="FF555555"/>
        <rFont val="Arial"/>
        <family val="2"/>
      </rPr>
      <t>Rachycentron canadum</t>
    </r>
    <r>
      <rPr>
        <sz val="10"/>
        <color rgb="FF555555"/>
        <rFont val="Arial"/>
        <family val="2"/>
      </rPr>
      <t>)</t>
    </r>
  </si>
  <si>
    <r>
      <t xml:space="preserve"> Protocolos de indução à desova da Garoupa-Verdadeira, </t>
    </r>
    <r>
      <rPr>
        <i/>
        <sz val="10"/>
        <color rgb="FF555555"/>
        <rFont val="Arial"/>
        <family val="2"/>
      </rPr>
      <t>Epinephelus marginatus</t>
    </r>
    <r>
      <rPr>
        <sz val="10"/>
        <color rgb="FF555555"/>
        <rFont val="Arial"/>
        <family val="2"/>
      </rPr>
      <t>(Lowe 1834) em cativeiro – uma abordagem do eixo hipófise-gônadas.</t>
    </r>
  </si>
  <si>
    <r>
      <t xml:space="preserve"> Sucessão da comunidade bacteriana associada a uma possível doença no coral invasor </t>
    </r>
    <r>
      <rPr>
        <i/>
        <sz val="10"/>
        <color rgb="FF555555"/>
        <rFont val="Arial"/>
        <family val="2"/>
      </rPr>
      <t>Tubastraea tagusensis </t>
    </r>
  </si>
  <si>
    <t xml:space="preserve"> 30/04/2019 </t>
  </si>
  <si>
    <t xml:space="preserve"> 30/06/2022 </t>
  </si>
  <si>
    <t xml:space="preserve"> 01/07/2021 </t>
  </si>
  <si>
    <t xml:space="preserve"> 31/12/2019 </t>
  </si>
  <si>
    <t xml:space="preserve"> 31/07/2018 </t>
  </si>
  <si>
    <t xml:space="preserve"> Sónia Cristina da Silva Andrade</t>
  </si>
  <si>
    <t xml:space="preserve"> Tito Monteiro da Cruz Lotufo</t>
  </si>
  <si>
    <t xml:space="preserve"> 17/07/2017 </t>
  </si>
  <si>
    <t xml:space="preserve"> Uso de “Autonomous reef monitoring structures” no inventário e monitoramento da fauna marinha críptica</t>
  </si>
  <si>
    <t xml:space="preserve"> 30/03/2020 </t>
  </si>
  <si>
    <r>
      <t xml:space="preserve"> Filogeografia de </t>
    </r>
    <r>
      <rPr>
        <i/>
        <sz val="10"/>
        <color rgb="FF555555"/>
        <rFont val="Arial"/>
        <family val="2"/>
      </rPr>
      <t>Didemnum ligulum</t>
    </r>
    <r>
      <rPr>
        <sz val="10"/>
        <color rgb="FF555555"/>
        <rFont val="Arial"/>
        <family val="2"/>
      </rPr>
      <t> e sua relação com o perfil químico e microbiológico</t>
    </r>
  </si>
  <si>
    <t xml:space="preserve"> Ana Maria Rojo Prado</t>
  </si>
  <si>
    <t xml:space="preserve"> 07/11/2017 </t>
  </si>
  <si>
    <t xml:space="preserve"> 07/11/2019 </t>
  </si>
  <si>
    <t>"Conhecendo e Preservando o Plâncton de Fernando de Noronha 2 "</t>
  </si>
  <si>
    <t xml:space="preserve"> 26/11/2017 </t>
  </si>
  <si>
    <t xml:space="preserve"> Filogenômica da ordem Scleractinia (Cnidaria, Anthozoa): relações entre evolução da ordem e mudanças climáticas</t>
  </si>
  <si>
    <t xml:space="preserve"> Maikon Di Domenico</t>
  </si>
  <si>
    <t xml:space="preserve"> 29/01/2018 </t>
  </si>
  <si>
    <t xml:space="preserve"> 28/02/2020 </t>
  </si>
  <si>
    <t xml:space="preserve"> Diversidade, evolução e biogeografia de metazoários marinhos intersticiais</t>
  </si>
  <si>
    <t xml:space="preserve"> 05/12/2017 </t>
  </si>
  <si>
    <t xml:space="preserve"> 28/02/2021 </t>
  </si>
  <si>
    <t xml:space="preserve"> A reprodução Sexuada em espécies de águas-vivas (Scyphozoa, Cnidaria) do litoral sudeste brasileiro</t>
  </si>
  <si>
    <t xml:space="preserve"> Renata Neves Granito</t>
  </si>
  <si>
    <t xml:space="preserve"> 11/12/2017 </t>
  </si>
  <si>
    <r>
      <t xml:space="preserve"> Adesão, proliferação e diferenciação de células osteoblásticas em </t>
    </r>
    <r>
      <rPr>
        <i/>
        <sz val="10"/>
        <color rgb="FF555555"/>
        <rFont val="Arial"/>
        <family val="2"/>
      </rPr>
      <t>scaffolds</t>
    </r>
    <r>
      <rPr>
        <sz val="10"/>
        <color rgb="FF555555"/>
        <rFont val="Arial"/>
        <family val="2"/>
      </rPr>
      <t> manufaturados a partir de esponjas marinhas.</t>
    </r>
  </si>
  <si>
    <t xml:space="preserve"> Fosca Pedini Pereira Leite</t>
  </si>
  <si>
    <t xml:space="preserve"> 01/01/2018 </t>
  </si>
  <si>
    <t xml:space="preserve"> 12/01/2019 </t>
  </si>
  <si>
    <t xml:space="preserve"> A eficiência da proteção de habitats costeiros: uma abordagem integrada no estudo da diversidade de macrófitas e invertebrados associados em áreas com diferentes status de conservação.</t>
  </si>
  <si>
    <t xml:space="preserve"> André Garraffoni</t>
  </si>
  <si>
    <t xml:space="preserve"> 22/02/2018 </t>
  </si>
  <si>
    <t xml:space="preserve"> 11/12/2019 </t>
  </si>
  <si>
    <t xml:space="preserve"> Reconstrução filogenética de Gastrotricha baseada em dados moleculares e morfológicos</t>
  </si>
  <si>
    <t xml:space="preserve"> 02/04/2018 </t>
  </si>
  <si>
    <t xml:space="preserve"> 19/03/2019 </t>
  </si>
  <si>
    <r>
      <t xml:space="preserve"> Perfil transcricional de metalotioneínas, avaliação de parâmetros da imunidade inata e alterações histológicas do siri azul (</t>
    </r>
    <r>
      <rPr>
        <i/>
        <sz val="10"/>
        <color rgb="FF555555"/>
        <rFont val="Arial"/>
        <family val="2"/>
      </rPr>
      <t>Callinectes danae</t>
    </r>
    <r>
      <rPr>
        <sz val="10"/>
        <color rgb="FF555555"/>
        <rFont val="Arial"/>
        <family val="2"/>
      </rPr>
      <t> Smith, 1869) Crustacea- Portunidae, após exposição ao chumbo (Pb).</t>
    </r>
  </si>
  <si>
    <t xml:space="preserve"> 02/05/2018 </t>
  </si>
  <si>
    <t xml:space="preserve"> 29/05/2020 </t>
  </si>
  <si>
    <r>
      <t xml:space="preserve"> Avaliação de alterações morfológicas e moleculares induzidas por nanopartículas de dióxido de titânio (nano-TiO2) em embriões do ouriço-do-mar tropical </t>
    </r>
    <r>
      <rPr>
        <i/>
        <sz val="10"/>
        <color rgb="FF555555"/>
        <rFont val="Arial"/>
        <family val="2"/>
      </rPr>
      <t>Lytechinus variegatus </t>
    </r>
    <r>
      <rPr>
        <sz val="10"/>
        <color rgb="FF555555"/>
        <rFont val="Arial"/>
        <family val="2"/>
      </rPr>
      <t>(Lamarck, 1816)</t>
    </r>
  </si>
  <si>
    <t xml:space="preserve"> 07/05/2018 </t>
  </si>
  <si>
    <t xml:space="preserve"> 30/04/2020 </t>
  </si>
  <si>
    <t xml:space="preserve"> Estudo do processo de emissão de luz em Chaetopterus variopedatus e em novos sistemas bioluminescentes marinhos.</t>
  </si>
  <si>
    <t>http://cebimar.usp.br/images/cebimar/servicos-e-produtos/informacoes-ambientais/Tabua%20das%20Mares%202018.pdf</t>
  </si>
  <si>
    <t>http://cebimar.usp.br/media/cebimar/normas/Normas-Internas-Aprovadas-CD-26062014.pdf</t>
  </si>
  <si>
    <t xml:space="preserve">Data de aprovação pelo CD </t>
  </si>
  <si>
    <t xml:space="preserve"> Leonardo Querobim Yokoyama</t>
  </si>
  <si>
    <r>
      <t xml:space="preserve"> A morfodinâmica praial como reguladora da dinâmica populacional do gastrópode </t>
    </r>
    <r>
      <rPr>
        <i/>
        <sz val="10"/>
        <color rgb="FF555555"/>
        <rFont val="Arial"/>
        <family val="2"/>
      </rPr>
      <t>Impages cinerea</t>
    </r>
    <r>
      <rPr>
        <sz val="10"/>
        <color rgb="FF555555"/>
        <rFont val="Arial"/>
        <family val="2"/>
      </rPr>
      <t> (Born, 1778)</t>
    </r>
  </si>
  <si>
    <t xml:space="preserve"> Maria Célia Portella</t>
  </si>
  <si>
    <t xml:space="preserve"> 09/07/2018 </t>
  </si>
  <si>
    <t xml:space="preserve"> 31/05/2020 </t>
  </si>
  <si>
    <r>
      <t xml:space="preserve"> Influência de ácidos graxos polinsaturados fornecidos como diferentes fontes de lipídios no metabolismo e morfologia do sistema digestório de larvas da garoupa verdadeira </t>
    </r>
    <r>
      <rPr>
        <i/>
        <sz val="10"/>
        <color rgb="FF555555"/>
        <rFont val="Arial"/>
        <family val="2"/>
      </rPr>
      <t>Epinephelus marginatus</t>
    </r>
    <r>
      <rPr>
        <sz val="10"/>
        <color rgb="FF555555"/>
        <rFont val="Arial"/>
        <family val="2"/>
      </rPr>
      <t> (Teleostei: Serranidae)</t>
    </r>
  </si>
  <si>
    <t xml:space="preserve"> 30/01/2020 </t>
  </si>
  <si>
    <r>
      <t xml:space="preserve"> Comunidade Bacteriana Associada ao Coral-Sol, </t>
    </r>
    <r>
      <rPr>
        <i/>
        <sz val="10"/>
        <color rgb="FF555555"/>
        <rFont val="Arial"/>
        <family val="2"/>
      </rPr>
      <t>Tubastraea coccinea </t>
    </r>
    <r>
      <rPr>
        <sz val="10"/>
        <color rgb="FF555555"/>
        <rFont val="Arial"/>
        <family val="2"/>
      </rPr>
      <t>(Scleractinia: Dendrophylliidae), da Costa do Brasil</t>
    </r>
  </si>
  <si>
    <t xml:space="preserve"> Renato Massaaki Honji </t>
  </si>
  <si>
    <t xml:space="preserve"> 01/09/2020 </t>
  </si>
  <si>
    <t xml:space="preserve"> Fisiologia reprodutiva da garoupa-verdadeira Epinephelus marginatus (Perciformes: Serranidae) em cativeiro: terapias hormonais aplicadas à indução da maturação sexual na fase pré-desova</t>
  </si>
  <si>
    <t xml:space="preserve"> 31/08/2020 </t>
  </si>
  <si>
    <t xml:space="preserve"> Ecologia funcional de gramas marinhas e bancos de macroalgas: subsídios tróficos para consumidores demersais </t>
  </si>
  <si>
    <t xml:space="preserve">29/11/-0001 </t>
  </si>
  <si>
    <t xml:space="preserve">Número do projeto </t>
  </si>
  <si>
    <t>Programa Pesquisador Colaborador USP - CEBIMar</t>
  </si>
  <si>
    <t>sexo</t>
  </si>
  <si>
    <t>Feminino</t>
  </si>
  <si>
    <t>Masculino</t>
  </si>
  <si>
    <t>CD</t>
  </si>
  <si>
    <t>CONSELHO DELIBERATIVO</t>
  </si>
  <si>
    <t>Mestrado</t>
  </si>
  <si>
    <t>Pós-doutorado </t>
  </si>
  <si>
    <t>Márcio Reis Custódio</t>
  </si>
  <si>
    <t>Processo de aprendizagem associativa e não associativa em Echinodermata</t>
  </si>
  <si>
    <t>Marcelo Visentini Kitahara  </t>
  </si>
  <si>
    <t>2.4 Desenvolvimento de modelagem oceânica com foco na geração de cenários futuros de mudanças climáticas globais, utilizando o modelo climático global BESM na plataforma continental e zona costeira do Brasil (ModCosta)</t>
  </si>
  <si>
    <t>Augusto Alberto Valero Flores  </t>
  </si>
  <si>
    <t>Efeitos da conectividade populacional na aptidão individual: um estudo de caso em caranguejos pinoterídeos associados a bolachas do mar</t>
  </si>
  <si>
    <t>Projeto autônomo </t>
  </si>
  <si>
    <t>Fernando Freitas de Oliveira  </t>
  </si>
  <si>
    <t>Comparação da incrustação de cracas em superfícies de fibra de vidro convencional e fibra natural laminada com resina poliuretano derivada de óleo de mamona</t>
  </si>
  <si>
    <t>Genômica e conectividade dos corais de profundidade Madrepora oculata e Solenosmilia variabilis</t>
  </si>
  <si>
    <t>Functional ecology of seagrasses and canopy-forming algae: trophic subsidies to demersal consumers</t>
  </si>
  <si>
    <t>E-MAIL</t>
  </si>
  <si>
    <t>Padrões espaço-temporais da associação de comunidades de invertebrados vágeis a tapetes e dosséis de macroalgas marinhas</t>
  </si>
  <si>
    <t>Federico David Brown Almeida</t>
  </si>
  <si>
    <t>Ascidian maternal response in caloric deprivation: fertilization block, extraembryonic membranes interaction, and infertility modulation in solitary ascidians.</t>
  </si>
  <si>
    <t>Monitoramento acústico passivo na Reserva da Vida Silvestre do Arquipélago dos Alcatrazes e na Estação Ecológica Tupinambás</t>
  </si>
  <si>
    <t>Marcos César de Oliveira Santos</t>
  </si>
  <si>
    <t>Projeto temático</t>
  </si>
  <si>
    <t>Rogério Caetano</t>
  </si>
  <si>
    <t>Descrição dos aspectos biológicos e comportamentais de camarões do gênero Synalpheus Spence Bate, 1888 (Decapoda: Caridea: Alpheidae) no litoral do estado de São Paulo: uma análise multidisciplinar</t>
  </si>
  <si>
    <t>Outra Categoria</t>
  </si>
  <si>
    <t>Cristiane Cassiolato Pires Hardoim</t>
  </si>
  <si>
    <t>Holobioma das esponjas marinhas, efeitos das mudanças climáticas e potenciais biotecnológicos: uma abordagem holística e multidisciplinar</t>
  </si>
  <si>
    <t>Renata Neves Granito</t>
  </si>
  <si>
    <t>Desenvolvimento de scaffolds a partir de compostos bioativos extraídos de esponjas marinhas para uso na engenharia do tecido ósseo</t>
  </si>
  <si>
    <t>André Gustavo Tempone Cardoso</t>
  </si>
  <si>
    <r>
      <t>Investigação </t>
    </r>
    <r>
      <rPr>
        <i/>
        <sz val="10"/>
        <color rgb="FF555555"/>
        <rFont val="Arial"/>
        <family val="2"/>
      </rPr>
      <t>in vitro </t>
    </r>
    <r>
      <rPr>
        <sz val="10"/>
        <color rgb="FF555555"/>
        <rFont val="Arial"/>
        <family val="2"/>
      </rPr>
      <t>do Potencial Anti-</t>
    </r>
    <r>
      <rPr>
        <i/>
        <sz val="10"/>
        <color rgb="FF555555"/>
        <rFont val="Arial"/>
        <family val="2"/>
      </rPr>
      <t>Leishmania </t>
    </r>
    <r>
      <rPr>
        <sz val="10"/>
        <color rgb="FF555555"/>
        <rFont val="Arial"/>
        <family val="2"/>
      </rPr>
      <t>de Metabólitos Marinhos </t>
    </r>
  </si>
  <si>
    <t>Climate drivers of reef fish functional diversity in the Atlantic Ocean</t>
  </si>
  <si>
    <t>1016 </t>
  </si>
  <si>
    <t>Efeito agudo de nanopartículas de dióxido de titânio (tio2) na resposta imune inespecífica do marisco branco Mesodesma mactroides (Deshayes, 1854).</t>
  </si>
  <si>
    <t>José Roberto Machado Cunha da Silva  </t>
  </si>
  <si>
    <t>1024  </t>
  </si>
  <si>
    <t>Gustavo Muniz Dias</t>
  </si>
  <si>
    <t>Participantes de Projetos do CEBIMarMudança de cor e camuflagem em crustáceos bentônicos costeiros: ocorrência, pressões seletivas e função ecológica</t>
  </si>
  <si>
    <t>Mudança de cor e camuflagem em crustáceos bentônicos costeiros: ocorrência, pressões seletivas e função ecológica</t>
  </si>
  <si>
    <t>Efeito da poluição luminosa, da complexidade ambiental e do contexto local para a estrutura e dinâmica da comunidade bentônica marinha</t>
  </si>
  <si>
    <t>Aurea Maria Ciotti  </t>
  </si>
  <si>
    <t>Modificação ambiental da força de interação entre predador e presa em larga escala espacial</t>
  </si>
  <si>
    <t>smartin@usp.br</t>
  </si>
  <si>
    <t>Participantes Projetos do CEBIMAR</t>
  </si>
  <si>
    <t>Abordagem integrada na prospecção sustentável de produtos naturais marinhos: da diversidade a substâncias anticâncer </t>
  </si>
  <si>
    <t>Letícia Veras Costa Lotufo  </t>
  </si>
  <si>
    <t>Projeto temático </t>
  </si>
  <si>
    <t>Ecologia funcional da tartaruga verde (Chelonia mydas): interações com dosséis de macroalgas em recifes rochosos rasos</t>
  </si>
  <si>
    <t>Participantes de Projeto do CEBIMAR</t>
  </si>
  <si>
    <t>Interações entre eucariontes unicelulares e Porifera: função fisiológica e aplicações biotecnológicas de traustoquitrídeos associados</t>
  </si>
  <si>
    <t>Marcio Reis Custódio</t>
  </si>
  <si>
    <t>Descrição Do Microbioma De Corais De Águas Profundas</t>
  </si>
  <si>
    <t>Doutorado</t>
  </si>
  <si>
    <t>Bactérias associadas a esponjas marinhas e de água doce: evolução da relação com o hospedeiro ao longo do processo de ocupação de águas continentais e potencial biotecnológico</t>
  </si>
  <si>
    <t>Márcio Reis Custódio  </t>
  </si>
  <si>
    <t>06/01/219</t>
  </si>
  <si>
    <t>Patrimônio Geológico da região costeira do estado de São Paulo: inventário e valorização com suporte de tecnologias geoespaciais</t>
  </si>
  <si>
    <t>Maria da Glória Motta Garcia  </t>
  </si>
  <si>
    <t>Projeto de pesquisa </t>
  </si>
  <si>
    <t xml:space="preserve">Autor/Executor Principal </t>
  </si>
  <si>
    <t>Revisão taxonômica e inferência das relações filogenéticas do gênero beania johnston, 1840 (bryozoa, cheilostomata) com base em caracteres morfológicos e moleculares</t>
  </si>
  <si>
    <t>Projeto do CEBIMar</t>
  </si>
  <si>
    <t>Alvaro Esteves Migotto</t>
  </si>
  <si>
    <t>CNPJ 63.025.530/0079-74</t>
  </si>
  <si>
    <t>Inscrição Estadual : Isento</t>
  </si>
  <si>
    <t>André Rinaldo Senna Garraffoni</t>
  </si>
  <si>
    <t xml:space="preserve">Consolidação De Coleções Científicas De Invertebrados Marinhos: Estratégias Para Conservação Da Biodiversidade </t>
  </si>
  <si>
    <t>Projeto Temático</t>
  </si>
  <si>
    <t>Does claw color advertise male prowess in the fiddler crab Leptuca uruguayensis?</t>
  </si>
  <si>
    <t>Projeto Externo - de Outra Unidade da USP</t>
  </si>
  <si>
    <t>Cultivo de algas Kappaphycus alvarezii associado com ouriÃ§os-do-mar Lytechinus variegatus</t>
  </si>
  <si>
    <t>Explorando a diversidade de medusas (Cnidaria, Rhopaliophora)</t>
  </si>
  <si>
    <t>Geyce Alvarenga Alves</t>
  </si>
  <si>
    <t>Ronaldo Bastos Francini Filho</t>
  </si>
  <si>
    <t>Marcelo Visentini Kitahara</t>
  </si>
  <si>
    <t>Uma fisiologia comparativa Ã s causas da conservaÃ§Ã£o de recifes de coral</t>
  </si>
  <si>
    <t>Samuel Coelho de Faria</t>
  </si>
  <si>
    <t>Linilson Padovese</t>
  </si>
  <si>
    <t>Coral circadian rhythms under an integrative approach</t>
  </si>
  <si>
    <t>Projeto do NP-BioMar</t>
  </si>
  <si>
    <t>Paulo Henrique  de Mello</t>
  </si>
  <si>
    <t>Biodiversity, biogeography, and conservation of mesophotic coral ecosystems in the Atlantic Ocean</t>
  </si>
  <si>
    <t>Hudson Tercio Pinheiro</t>
  </si>
  <si>
    <t>Cassiano Riyu Kohori</t>
  </si>
  <si>
    <t>Ethiene Fernandes de Oliveira</t>
  </si>
  <si>
    <t>Integrating tools and disciplines to understand the future of Southwestern Atlantic shallow-water corals in a changing planet</t>
  </si>
  <si>
    <t>Projeto Externo - de Instituição Governamental Brasileira</t>
  </si>
  <si>
    <t>André Carrara  Morandini</t>
  </si>
  <si>
    <t>Valéria Prosperi</t>
  </si>
  <si>
    <t>Monitoramento ecotoxicológico da região costeira do Estado de São Paulo</t>
  </si>
  <si>
    <t>Análise da Diversidade de Nemertinos na Costa Sudeste Brasileira</t>
  </si>
  <si>
    <t>Abundância e vitalidade de corais escleractíneos no Brasil: comparações entre espécies e áreas demográficas</t>
  </si>
  <si>
    <t>Embriogênese, desenvolvimento e assentamento larval de Carijoa riisei (Octocorallia, Alcyonacea)</t>
  </si>
  <si>
    <t>Diversidade genética e morfológica em espécies da ordem Mysida Boas, 1883 (Crustacea) das regiÃµes sul e sudeste do Brasil</t>
  </si>
  <si>
    <t>Paisagens acústicas submarinas no litoral de SÃ£o Paulo - Região da REVIS Alcatrazes - Ilha Bela</t>
  </si>
  <si>
    <t>Evolução molecular na meiofauna: diversidade funcional, conectividade e convergências evolutivas no ambiente intersticial</t>
  </si>
  <si>
    <t>Comparação sazonal de traços funcionais em comunidades fitoplanctônicas em duas enseadas do litoral norte de São Paulo</t>
  </si>
  <si>
    <t>Influêcia de acidos graxos polinsaturados fornecidos como diferentes fontes de lipídios no metabolismo e morfologia do sistema digestório de larvas da garoupa verdadeira Epinephelus marginatus (Teleostei: Serranidae)</t>
  </si>
  <si>
    <t xml:space="preserve">Avaliação da capacidade de osmoconformação em esponjas marinhas.	</t>
  </si>
  <si>
    <t>Aspectos genéticos do hidrocoral Millepora alcicornis em diferentes fases de branqueamento</t>
  </si>
  <si>
    <t xml:space="preserve"> Influência da restriçãoo alimentar e do jejum intermitente no crescimento compensatório da garoupa-verdadeira, Epinephelus marginatus (Peciformes: Serranidae)</t>
  </si>
  <si>
    <t xml:space="preserve">Sensoriamento remoto da fração colorida da matéria orgânica dissolvida (CDOM) na PlataformaInterna Subtropical do Oceano AtlÃ¢ntico Sul. </t>
  </si>
  <si>
    <t>Funcionamento ecológico de pradarias marinhas no Sudeste do Brasil: sequestro de carbono e provisão de recursos tróficos num ambiente sob alterações em múltiplas escalas</t>
  </si>
  <si>
    <t>Bruno Gonçalves Pereira</t>
  </si>
  <si>
    <t>Renato Massaaki Honji</t>
  </si>
  <si>
    <t>Avaliação dos efeitos neurotóxicos e antioxidantes do fenantreno em fêmeas de Epinephelus marginatus</t>
  </si>
  <si>
    <t>Biologia reprodutiva de Palythoa caribaeorum (Duchassaing &amp; Michelotti, 1860) e Protopalythoa variabilis (Duerden, 1898) (Cnidaria, Hexacorallia, Zoantharia): liberação de gametas in situ e descrição dos estágios iniciais de desenvolvimento.</t>
  </si>
  <si>
    <t>Diego dos Santos Brito/Marcos Reis Custódio</t>
  </si>
  <si>
    <t>Carla Brunner Pavone/Augusto Valero Flores</t>
  </si>
  <si>
    <t>Keisy Aline Rodrigues/Aurea Maria Ciotti</t>
  </si>
  <si>
    <t>João Carlos Shimada Borges/José Roberto Machado</t>
  </si>
  <si>
    <t>Jônatas de Jesus Florentino/Alexandre Varaschin Palaorio</t>
  </si>
  <si>
    <t>Iniciação Cientifica</t>
  </si>
  <si>
    <t>Marco Antônio Tramontano/Sónia Cristina da Silva Andrade</t>
  </si>
  <si>
    <t>Dione Oliveira Jordan/Sónia Cristina da Silva Andrade</t>
  </si>
  <si>
    <t>Thainá Cortez Silva/Sónia Cristina da Silva Andrade</t>
  </si>
  <si>
    <t>Lúcia Helena Justino da Silva</t>
  </si>
  <si>
    <t>José Jerônimo Pelaes Favaro</t>
  </si>
  <si>
    <t xml:space="preserve">Os sifões de Tellinoidea (Mollusca: Bivalvia): uma abordagem anatômico-evolutiva </t>
  </si>
  <si>
    <t>Flávio Dias Passos</t>
  </si>
  <si>
    <t>Daily rhythms on zooxanthellate and azooxanthellate corals, an integrative approach of gene expression, microbiome, physiology, and environmental parameters</t>
  </si>
  <si>
    <t>Kátia Capel</t>
  </si>
  <si>
    <t>Projeto de docente ou pesquisador</t>
  </si>
  <si>
    <t>Dinâmica espaço-temporal na diversidade e abundância de larvas competentes de peixe recifais no litoral norte do Estado de São Paulo e suas relações com variáveis ambientais</t>
  </si>
  <si>
    <t>Anderson Antônio Batista</t>
  </si>
  <si>
    <t>Pós-Doutorado</t>
  </si>
  <si>
    <t>Rafael Campos Duarte</t>
  </si>
  <si>
    <t>Diversidade de larvas competentes de peixe recifais no litoral norte do Estado de São Paulo</t>
  </si>
  <si>
    <t>Projeto de formação discente</t>
  </si>
  <si>
    <t>Ecofisiologia em recifes de coral: uma perspectiva bioquímica e evolutiva</t>
  </si>
  <si>
    <t xml:space="preserve">Ecologia das principais espécies exóticas nas comunidades bentônicas de ambientes recifais no Refúgio de Alcatrazes </t>
  </si>
  <si>
    <t>Caracterização do eixo cérebro-hipófise-gônodas de fêmeas de garoupa verdadeira Epinephelus marginatus (Perciformes: serranidae) em ambiente natural e cativeiro</t>
  </si>
  <si>
    <t>Integrando fisiologia, ecologia e filogenia em recifes brasileiros: aprendendo evolução e conservação com os corais</t>
  </si>
  <si>
    <t>Identificação de berçários de peixes recifais de importância econômica no litoral norte do Estado de São Paulo</t>
  </si>
  <si>
    <t>David Bogdanski/Augusto Alberto Valero Flores</t>
  </si>
  <si>
    <t>Modulação ambiental da facilitação ecológica ao longo de gradientes de estresse: o caso de bivalves mitilídeos no entremarés rochoso.</t>
  </si>
  <si>
    <t xml:space="preserve">UTILIZADORES: </t>
  </si>
  <si>
    <t>SP</t>
  </si>
  <si>
    <t>Sem Projeto</t>
  </si>
  <si>
    <t>Sem Projeto ou Projeto Pré Aprovado</t>
  </si>
  <si>
    <t>indertermido</t>
  </si>
  <si>
    <t>indeterminado</t>
  </si>
  <si>
    <t>--</t>
  </si>
  <si>
    <t>Sónia Cristina da Silva Andrade</t>
  </si>
  <si>
    <t>Análise dos perfis de expressão gênica e adaptação local em Littoraria flava (Mollusca: Gastropoda).</t>
  </si>
  <si>
    <t>Outras instituições governamentais brasileiras</t>
  </si>
  <si>
    <t>Desenvolvimento de técnicas moleculares (eDNA) para detecção precoce de espécies marinhas exóticas.</t>
  </si>
  <si>
    <t>Jorge Audino</t>
  </si>
  <si>
    <t>Diversidade e evolução de sistemas sensoriais em bivalves: uma abordagem funcional unificada com base em transcriptoma comparativo e microscopia integrativa</t>
  </si>
  <si>
    <t>7.   SOLICITAÇÃO DE USO DE RESTAURANTE:</t>
  </si>
  <si>
    <t>6. SOLICITAÇAO DE HOSPEDAGEM QTOS/APTOS:</t>
  </si>
  <si>
    <t>4.   SOLICITAÇÃO DE EMBARCAÇÃO</t>
  </si>
  <si>
    <t>3. SOLICITAÇAO USO LABORATÓRIOS:</t>
  </si>
  <si>
    <t xml:space="preserve">1.  IDENTIFICAÇAO DO SOLICITANTE: </t>
  </si>
  <si>
    <t>8.   USO DO AUDITÓRIO:</t>
  </si>
  <si>
    <t>SOLICITANTE</t>
  </si>
  <si>
    <t>* SE NECESSÁRIO</t>
  </si>
  <si>
    <t>NA</t>
  </si>
  <si>
    <t>Uso Tamoya *</t>
  </si>
  <si>
    <t>Combustível *</t>
  </si>
  <si>
    <t>CONSELHO DELIBERATIVO/DIRETOR</t>
  </si>
  <si>
    <t>Irineu Domingos dos Santos</t>
  </si>
  <si>
    <t>CBM 21</t>
  </si>
  <si>
    <t>CBM 22</t>
  </si>
  <si>
    <t>CBM 23</t>
  </si>
  <si>
    <t>CBM 24</t>
  </si>
  <si>
    <t>CBM 25</t>
  </si>
  <si>
    <t>CBM 26</t>
  </si>
  <si>
    <t>CBM 27</t>
  </si>
  <si>
    <t>CBM 28</t>
  </si>
  <si>
    <t>CBM 29</t>
  </si>
  <si>
    <t>CBM 30</t>
  </si>
  <si>
    <t>CBM 31</t>
  </si>
  <si>
    <t>CBM 32</t>
  </si>
  <si>
    <t>CBM 33</t>
  </si>
  <si>
    <t>CBM 34</t>
  </si>
  <si>
    <t>CBM 35</t>
  </si>
  <si>
    <t>CBM 36</t>
  </si>
  <si>
    <t>CBM 37</t>
  </si>
  <si>
    <t>CBM 38</t>
  </si>
  <si>
    <t>CBM 39</t>
  </si>
  <si>
    <t>CBM 40</t>
  </si>
  <si>
    <t>CBM 41</t>
  </si>
  <si>
    <t>CBM 42</t>
  </si>
  <si>
    <t>CBM 43</t>
  </si>
  <si>
    <t>CBM 44</t>
  </si>
  <si>
    <t>CBM 45</t>
  </si>
  <si>
    <t>CBM 46</t>
  </si>
  <si>
    <t>CBM 47</t>
  </si>
  <si>
    <t>CBM 48</t>
  </si>
  <si>
    <t>CBM 49</t>
  </si>
  <si>
    <t>CBM 50</t>
  </si>
  <si>
    <t>Habitats críticos para o assentamento de peixes recifais no Atlântico Sul Ocidental</t>
  </si>
  <si>
    <t>INSERIR VALOR</t>
  </si>
  <si>
    <t>Voucher Internet *</t>
  </si>
  <si>
    <t>SENHA ACESSO LABORATÓRIOS *</t>
  </si>
  <si>
    <t>Nome Utilizadores</t>
  </si>
  <si>
    <t>e-mail</t>
  </si>
  <si>
    <t>Vinculo</t>
  </si>
  <si>
    <t>2. DATA E CHEGADA E SAÍDA DO CEBIMar</t>
  </si>
  <si>
    <t>(PREENCHA APENAS AS INFORMAÇÕES PARA OS ITENS QUE DESEJA SOLICITAR)</t>
  </si>
  <si>
    <t xml:space="preserve">Modulação ambiental da ocorrência e do funcionamento ecossistêmico de bancos de mexilhões no entremarés rochoso </t>
  </si>
  <si>
    <t>Augusto Alberto Valero Flores</t>
  </si>
  <si>
    <t>Projeto autônomo</t>
  </si>
  <si>
    <r>
      <t>Funcionamento de ecossistemas e a provisão de serviços em resposta à urbanização costeira</t>
    </r>
    <r>
      <rPr>
        <sz val="11"/>
        <color theme="1"/>
        <rFont val="Arial"/>
        <family val="2"/>
      </rPr>
      <t xml:space="preserve"> </t>
    </r>
  </si>
  <si>
    <t>Andre Pardal Souza</t>
  </si>
  <si>
    <t>Projeto Geração</t>
  </si>
  <si>
    <t xml:space="preserve">The Great Amazon Reef System: biodiversity, knowledge gaps, and conservation </t>
  </si>
  <si>
    <t>Ronaldo B. Francini Filho/Thomás Banha</t>
  </si>
  <si>
    <t>03/011/2025</t>
  </si>
  <si>
    <t xml:space="preserve">Do rio ao mar: perfil ecotoxicológico dos herbicidas 2,4-D, diuron, glifosato e suas misturas em organismos aquáticos </t>
  </si>
  <si>
    <t>José Roberto Machado Cunha da Silva</t>
  </si>
  <si>
    <t>Monitoramento bio-ótico e sensoriamento remoto da cor do oceano em águas costeiras</t>
  </si>
  <si>
    <t>Fernanda Giannini/Aurea Maria Ciotti</t>
  </si>
  <si>
    <t xml:space="preserve">Desenvolvimento de otólitos em espécies costeiras: consistência de padrões experimentais e naturais </t>
  </si>
  <si>
    <t>Pedro Arialdo G. da Costa/Renato Massaaki Honji</t>
  </si>
  <si>
    <t>Projeto do CEBIMar/UFPR</t>
  </si>
  <si>
    <r>
      <t>Investigação </t>
    </r>
    <r>
      <rPr>
        <i/>
        <sz val="11"/>
        <color theme="1"/>
        <rFont val="Arial"/>
        <family val="2"/>
      </rPr>
      <t>in vitro</t>
    </r>
    <r>
      <rPr>
        <sz val="11"/>
        <color theme="1"/>
        <rFont val="Arial"/>
        <family val="2"/>
      </rPr>
      <t xml:space="preserve"> do Potencial Anti-Leishmania de Metabólitos Marinhos </t>
    </r>
  </si>
  <si>
    <t xml:space="preserve">Community structuring, phylogeography, and ecological traits from the Brazilian scleractinian endosymbiont zooxanthellae </t>
  </si>
  <si>
    <t xml:space="preserve">Amana Guedes Garrido </t>
  </si>
  <si>
    <t xml:space="preserve">Estrutura da comunidade de peixes recifais em ecossistemas mesofóticos: uma análise entre os gradientes de profundidade em províncias biogeográficas do Oceano Atlântico </t>
  </si>
  <si>
    <t>Julia Marx /Hudson Tércio Pinheiro</t>
  </si>
  <si>
    <t xml:space="preserve"> Superando as deficiências taxonômicas, filogenéticas e biogeográficas em Tardigrada: uma visão integrada em um grupo meiofaunal negligenciado. </t>
  </si>
  <si>
    <t>Andre Rinaldo Senna Garrafonni</t>
  </si>
  <si>
    <t xml:space="preserve">Espécies de zoantídeos sob choque anisosmótico apresentam capacidade de regulação de água tecidual? </t>
  </si>
  <si>
    <t>Iniciação científica</t>
  </si>
  <si>
    <t xml:space="preserve">. Massas de água no entorno do Arquipélago de Alcatrazes e sua transparência </t>
  </si>
  <si>
    <t>Aurea Maria Ciotti</t>
  </si>
  <si>
    <t xml:space="preserve">Dinâmica espaço-temporal na diversidade e abundância de larvas competentes de peixe recifais no litoral norte do Estado de São Paulo e suas relações com variáveis ambientais </t>
  </si>
  <si>
    <t>Andreia Cristina Câmara Barbosa</t>
  </si>
  <si>
    <t xml:space="preserve">Autoecologia de Millepora alcicornis em tempos de mudanças climáticas: tolêrância térmica, complexidade estrutural e funcionalidade nos ecossistemas recifais </t>
  </si>
  <si>
    <t>Doutorado-</t>
  </si>
  <si>
    <t xml:space="preserve">Aprendendo ciência com os corais: um treinamento laboratorial e evolutivo </t>
  </si>
  <si>
    <t xml:space="preserve">Ecofisiologia em recifes de coral: uma perspectiva bioquímica e evolutiva </t>
  </si>
  <si>
    <t>Fernanda Chaves Lopes</t>
  </si>
  <si>
    <t>Fotossimbiose reduz a tolerância fisiológica à temperatura? Uma abordagem experimental e comparativa em octocorais</t>
  </si>
  <si>
    <t>Letícia Guerreiro Pinheiro</t>
  </si>
  <si>
    <t>Jhonatas Sirino Monteiro</t>
  </si>
  <si>
    <t xml:space="preserve">Connectivity and genetic diversity patterns of Souhtwestern Atlantic corals </t>
  </si>
  <si>
    <t>Efeitos bioquímicos e fisiológicos do enriquecimento por nitrato (NO3-) no coral brasileiro Mussismilia hispida (Verrill, 1901) sob diferentes condições de temperatura</t>
  </si>
  <si>
    <t>Guilherme Toledo Alves Patrocínio</t>
  </si>
  <si>
    <t xml:space="preserve">Aprendendo ciência com os caranguejos: o compromisso entre respiração e osmorregulação na função branquial </t>
  </si>
  <si>
    <t>Mariana Magnani Avelar Batista</t>
  </si>
  <si>
    <t xml:space="preserve">Cilindros de Mergulho </t>
  </si>
  <si>
    <t>Esteromicroscopio</t>
  </si>
  <si>
    <t>Microscopio</t>
  </si>
  <si>
    <t xml:space="preserve">Pelo solicitante com ajuda de técnicos do CBM </t>
  </si>
  <si>
    <t>Outros Equipamentos - caso sim especifique</t>
  </si>
  <si>
    <t xml:space="preserve">3.1 EQUIPAMENTOS </t>
  </si>
  <si>
    <t>5. COLETA DE MATERIAL OU ÁGUA DO MAR</t>
  </si>
  <si>
    <t>Anna Koivunen</t>
  </si>
  <si>
    <t>Use of litter and plastic debris along a geographic gradient of human</t>
  </si>
  <si>
    <t>Giaele Benetti</t>
  </si>
  <si>
    <t>A história evolutiva dos piolhos-de-baleia: de adaptações específicas à filogenia da família</t>
  </si>
  <si>
    <t>Tammy Iwasa Arai</t>
  </si>
  <si>
    <r>
      <t>Projeto de</t>
    </r>
    <r>
      <rPr>
        <b/>
        <sz val="11"/>
        <color rgb="FF000000"/>
        <rFont val="Arial"/>
        <family val="2"/>
      </rPr>
      <t xml:space="preserve"> </t>
    </r>
    <r>
      <rPr>
        <sz val="11"/>
        <color rgb="FF000000"/>
        <rFont val="Arial"/>
        <family val="2"/>
      </rPr>
      <t>Pós-Doutorado</t>
    </r>
  </si>
  <si>
    <t xml:space="preserve">Efeito da poluição sonora marinha na fisiologia de invertebrados: utilização de equinodermos como modelo </t>
  </si>
  <si>
    <t>Marcio Reis Custódio / Vinicius Araújo</t>
  </si>
  <si>
    <t>Respostas da comunidade mixotrófica planctônica às condições ambientais na Baía de Guanabara (BG) e Canal de São Sebastião (SP)</t>
  </si>
  <si>
    <t>Aurea Maria Ciotti / Bianca Cirino Bruno</t>
  </si>
  <si>
    <t xml:space="preserve">Ensaios de parâmetros físico-químicos para culturas in vitro de células de Hymeniacidon heliophila (Porifera) </t>
  </si>
  <si>
    <t>Iniciação cientifica</t>
  </si>
  <si>
    <t>Márcio Reis Custódio / Beatriz Sandes de Carvalho</t>
  </si>
  <si>
    <t>Nome Completo (Letras Maiúsculas):</t>
  </si>
  <si>
    <t>Projeto do CEBIMar - NP BIOMAR</t>
  </si>
  <si>
    <t>Projeto do CEBIMar/FURG</t>
  </si>
  <si>
    <t>Marta Marques Souza/Samuel Coelho de Faria</t>
  </si>
  <si>
    <t>Roberto Gomes de Souza Berlinck</t>
  </si>
  <si>
    <t>A função da Química na adaptação de holobiontes</t>
  </si>
  <si>
    <t>Kirsten Wohak</t>
  </si>
  <si>
    <t xml:space="preserve">Shark biodiversity and conservation around the Fernando de Noronha Archipelago, Brazil </t>
  </si>
  <si>
    <t>Gabriel Amadeus Carrasco/Samuel Coelho de Faria</t>
  </si>
  <si>
    <t>Fotossimbiose compromete o metabolismo em corais pétreos (Anthozoa, Scleractinia)? Uma avaliação experimental diante de mudanças climáticas simuladas</t>
  </si>
  <si>
    <t>Lorena Rodrigues Turrini/Samuel Coelho de Faria</t>
  </si>
  <si>
    <t xml:space="preserve">Saúde fisiológica e bioquímica dos corais do Atlântico Sul: uma abordagem comparativo-evolutiva </t>
  </si>
  <si>
    <t>Projeto de outras instituições publicas</t>
  </si>
  <si>
    <t>Júlio Henrique Garcia da Silva/Gustavo Muniz Dias</t>
  </si>
  <si>
    <t xml:space="preserve">Homogeneização da biota em habitats artificiais marinhos. Padrões globais e alternativas para minimizar introdução de espécies exóticas </t>
  </si>
  <si>
    <t>Usando o passado filogenético para prever impactos climáticos: ecofisiologia da simbiose e evolução acelerada na conservação de recifes de coral</t>
  </si>
  <si>
    <t>Iniciação Científica</t>
  </si>
  <si>
    <t>Julia Bellucco da Cruz/Hudson Tercio Pinheiro</t>
  </si>
  <si>
    <t xml:space="preserve">Diversidade funcional da comunidade de peixes recifais do refúgio de vida silvestre do Arquipélago de Alcatrazes, São Sebastião, SP </t>
  </si>
  <si>
    <t>Mapeamento do esforço de pesca no entorno do Refúgio de Vida Silvestre do arquipélago de Alcatrazes</t>
  </si>
  <si>
    <t xml:space="preserve">Variações verticais das propriedades ópticas nas águas costeiras do estado de São Paulo e sua influência no sinal hiperespectral de sensoriamento remoto </t>
  </si>
  <si>
    <r>
      <t>Caracterização do componente do plâncton gelatinoso na dieta de </t>
    </r>
    <r>
      <rPr>
        <b/>
        <i/>
        <sz val="11"/>
        <color theme="1"/>
        <rFont val="Arial"/>
        <family val="2"/>
      </rPr>
      <t>Dermochelys coriacea e Chelonia mydas (Testudines)</t>
    </r>
    <r>
      <rPr>
        <b/>
        <sz val="11"/>
        <color theme="1"/>
        <rFont val="Arial"/>
        <family val="2"/>
      </rPr>
      <t xml:space="preserve"> </t>
    </r>
  </si>
  <si>
    <t>André Carrara Morandini</t>
  </si>
  <si>
    <t>27/102023</t>
  </si>
  <si>
    <t xml:space="preserve">Predação por antozoários solitários e coloniais: novas evidências de protocooperação e o papel trófico das águas-vivas na dieta de cnidários bentônicos </t>
  </si>
  <si>
    <t>Gabriel Soares de Araujo</t>
  </si>
  <si>
    <t xml:space="preserve">Biodiversity, evolution, and biogeography of neglected Atlantic reef </t>
  </si>
  <si>
    <t>Hudson Tércio Pinheiro/Esteban Jorcin Nogueira</t>
  </si>
  <si>
    <t>Variação da estrutura da comunidade de peixes recifais em ilhas oceânicas brasileiras: uma série de dez anos</t>
  </si>
  <si>
    <t>Alunos Pós Graduação e técnicos vinculados a projetos de docentes do CEBIMar</t>
  </si>
  <si>
    <r>
      <rPr>
        <b/>
        <sz val="9"/>
        <rFont val="Verdana"/>
        <family val="2"/>
      </rPr>
      <t xml:space="preserve">
Refeições - indicar a quantidade diária de refeições (inserir quantas linhas forem necessárias no Menu Inicio - Inserir). 
</t>
    </r>
    <r>
      <rPr>
        <b/>
        <sz val="10"/>
        <color indexed="10"/>
        <rFont val="Verdana"/>
        <family val="2"/>
      </rPr>
      <t>Devido a limitação no quadro de pessoal, a reserva de almoço está condicionada a capacidade de produção/vagas disponíveis. 
O Refeitório não oferece café da manhã e jantar à participantes de projetos.</t>
    </r>
    <r>
      <rPr>
        <b/>
        <i/>
        <sz val="8"/>
        <color indexed="10"/>
        <rFont val="Verdana"/>
        <family val="2"/>
      </rPr>
      <t xml:space="preserve">
</t>
    </r>
  </si>
  <si>
    <t>Alunos de IC e bolsistas (PUB/PiBIC)</t>
  </si>
  <si>
    <t>Participantes de Projetos do NP-Biomar</t>
  </si>
  <si>
    <t>ATUALIZADO EM 14/09/2023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</si>
</sst>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_);_(* \(#,##0\);_(* &quot;-&quot;_);_(@_)"/>
    <numFmt numFmtId="165" formatCode="_(* #,##0.00_);_(* \(#,##0.00\);_(* &quot;-&quot;??_);_(@_)"/>
    <numFmt numFmtId="166" formatCode="dd/mm/yy;@"/>
    <numFmt numFmtId="167" formatCode="0;\-0;;@"/>
    <numFmt numFmtId="168" formatCode="dddd"/>
    <numFmt numFmtId="169" formatCode="[h]:mm:ss;@"/>
    <numFmt numFmtId="170" formatCode="0.00;\-0.00;;@"/>
    <numFmt numFmtId="171" formatCode="#,##0.00_ ;\-#,##0.00\ "/>
    <numFmt numFmtId="172" formatCode="[$-F400]h:mm:ss\ AM/PM"/>
    <numFmt numFmtId="173" formatCode="d/m/yy;@"/>
  </numFmts>
  <fonts count="60" x14ac:knownFonts="1">
    <font>
      <sz val="11"/>
      <color theme="1"/>
      <name val="Calibri"/>
      <family val="2"/>
      <scheme val="minor"/>
    </font>
    <font>
      <sz val="9"/>
      <color indexed="8"/>
      <name val="Verdana"/>
      <family val="2"/>
    </font>
    <font>
      <b/>
      <sz val="9"/>
      <color indexed="8"/>
      <name val="Verdana"/>
      <family val="2"/>
    </font>
    <font>
      <b/>
      <sz val="9"/>
      <name val="Verdana"/>
      <family val="2"/>
    </font>
    <font>
      <b/>
      <i/>
      <sz val="8"/>
      <color indexed="10"/>
      <name val="Verdana"/>
      <family val="2"/>
    </font>
    <font>
      <b/>
      <sz val="11"/>
      <name val="Arial"/>
      <family val="2"/>
    </font>
    <font>
      <sz val="11"/>
      <color theme="1"/>
      <name val="Calibri"/>
      <family val="2"/>
      <scheme val="minor"/>
    </font>
    <font>
      <sz val="11"/>
      <color theme="0"/>
      <name val="Calibri"/>
      <family val="2"/>
      <scheme val="minor"/>
    </font>
    <font>
      <u/>
      <sz val="11"/>
      <color theme="10"/>
      <name val="Calibri"/>
      <family val="2"/>
    </font>
    <font>
      <sz val="11"/>
      <color rgb="FFFF0000"/>
      <name val="Calibri"/>
      <family val="2"/>
      <scheme val="minor"/>
    </font>
    <font>
      <b/>
      <sz val="11"/>
      <color theme="1"/>
      <name val="Calibri"/>
      <family val="2"/>
      <scheme val="minor"/>
    </font>
    <font>
      <b/>
      <sz val="9"/>
      <color theme="1"/>
      <name val="Verdana"/>
      <family val="2"/>
    </font>
    <font>
      <b/>
      <sz val="9"/>
      <color rgb="FFFF0000"/>
      <name val="Verdana"/>
      <family val="2"/>
    </font>
    <font>
      <sz val="9"/>
      <color theme="1"/>
      <name val="Verdana"/>
      <family val="2"/>
    </font>
    <font>
      <b/>
      <sz val="12"/>
      <color theme="1"/>
      <name val="Calibri"/>
      <family val="2"/>
      <scheme val="minor"/>
    </font>
    <font>
      <sz val="12"/>
      <color theme="1"/>
      <name val="Calibri"/>
      <family val="2"/>
      <scheme val="minor"/>
    </font>
    <font>
      <sz val="12"/>
      <color theme="1"/>
      <name val="Arial"/>
      <family val="2"/>
    </font>
    <font>
      <sz val="10.5"/>
      <color theme="1"/>
      <name val="Arial"/>
      <family val="2"/>
    </font>
    <font>
      <b/>
      <sz val="10"/>
      <color theme="1"/>
      <name val="Arial"/>
      <family val="2"/>
    </font>
    <font>
      <sz val="11"/>
      <color theme="1"/>
      <name val="Arial"/>
      <family val="2"/>
    </font>
    <font>
      <b/>
      <sz val="11"/>
      <color rgb="FF00B050"/>
      <name val="Arial"/>
      <family val="2"/>
    </font>
    <font>
      <sz val="11"/>
      <color theme="0" tint="-0.249977111117893"/>
      <name val="Calibri"/>
      <family val="2"/>
      <scheme val="minor"/>
    </font>
    <font>
      <b/>
      <sz val="12"/>
      <color theme="1"/>
      <name val="Arial"/>
      <family val="2"/>
    </font>
    <font>
      <b/>
      <sz val="8"/>
      <color rgb="FFFF0000"/>
      <name val="Verdana"/>
      <family val="2"/>
    </font>
    <font>
      <u/>
      <sz val="10"/>
      <color theme="10"/>
      <name val="Calibri"/>
      <family val="2"/>
    </font>
    <font>
      <b/>
      <sz val="9"/>
      <color rgb="FF000080"/>
      <name val="Verdana"/>
      <family val="2"/>
    </font>
    <font>
      <sz val="8"/>
      <color theme="1"/>
      <name val="Verdana"/>
      <family val="2"/>
    </font>
    <font>
      <b/>
      <sz val="12"/>
      <color rgb="FFC00000"/>
      <name val="Arial Black"/>
      <family val="2"/>
    </font>
    <font>
      <b/>
      <sz val="11"/>
      <color theme="1"/>
      <name val="Arial"/>
      <family val="2"/>
    </font>
    <font>
      <b/>
      <sz val="19"/>
      <color theme="1"/>
      <name val="Arial"/>
      <family val="2"/>
    </font>
    <font>
      <b/>
      <sz val="12"/>
      <color theme="1"/>
      <name val="Arial Black"/>
      <family val="2"/>
    </font>
    <font>
      <b/>
      <sz val="11"/>
      <color rgb="FFFF0000"/>
      <name val="Arial"/>
      <family val="2"/>
    </font>
    <font>
      <b/>
      <sz val="7"/>
      <color theme="1"/>
      <name val="Arial"/>
      <family val="2"/>
    </font>
    <font>
      <b/>
      <sz val="11"/>
      <color rgb="FFFF0000"/>
      <name val="Calibri"/>
      <family val="2"/>
      <scheme val="minor"/>
    </font>
    <font>
      <sz val="10"/>
      <color rgb="FFFF0000"/>
      <name val="Arial"/>
      <family val="2"/>
    </font>
    <font>
      <sz val="10"/>
      <color rgb="FF555555"/>
      <name val="Arial"/>
      <family val="2"/>
    </font>
    <font>
      <i/>
      <sz val="10"/>
      <color rgb="FF555555"/>
      <name val="Arial"/>
      <family val="2"/>
    </font>
    <font>
      <b/>
      <sz val="11"/>
      <name val="Calibri"/>
      <family val="2"/>
      <scheme val="minor"/>
    </font>
    <font>
      <sz val="11"/>
      <color rgb="FF000000"/>
      <name val="Calibri"/>
      <family val="2"/>
    </font>
    <font>
      <sz val="9"/>
      <color theme="5"/>
      <name val="Arial"/>
      <family val="2"/>
    </font>
    <font>
      <b/>
      <sz val="9"/>
      <color rgb="FFFF0000"/>
      <name val="Arial"/>
      <family val="2"/>
    </font>
    <font>
      <b/>
      <sz val="11"/>
      <color rgb="FFC00000"/>
      <name val="Calibri"/>
      <family val="2"/>
      <scheme val="minor"/>
    </font>
    <font>
      <b/>
      <sz val="12"/>
      <color rgb="FFC00000"/>
      <name val="Calibri"/>
      <family val="2"/>
      <scheme val="minor"/>
    </font>
    <font>
      <b/>
      <sz val="9"/>
      <color rgb="FFC00000"/>
      <name val="Verdana"/>
      <family val="2"/>
    </font>
    <font>
      <b/>
      <sz val="9"/>
      <color theme="3" tint="0.39997558519241921"/>
      <name val="Showcard Gothic"/>
      <family val="5"/>
    </font>
    <font>
      <b/>
      <sz val="14"/>
      <color rgb="FFC00000"/>
      <name val="Verdana"/>
      <family val="2"/>
    </font>
    <font>
      <b/>
      <sz val="12"/>
      <name val="Arial Black"/>
      <family val="2"/>
    </font>
    <font>
      <b/>
      <sz val="11"/>
      <color rgb="FFC00000"/>
      <name val="Arial Black"/>
      <family val="2"/>
    </font>
    <font>
      <b/>
      <sz val="12"/>
      <color rgb="FFFF0000"/>
      <name val="Arial"/>
      <family val="2"/>
    </font>
    <font>
      <b/>
      <sz val="12"/>
      <color rgb="FFFF0000"/>
      <name val="Arial Black"/>
      <family val="2"/>
    </font>
    <font>
      <i/>
      <sz val="11"/>
      <color theme="1"/>
      <name val="Arial"/>
      <family val="2"/>
    </font>
    <font>
      <sz val="9"/>
      <color rgb="FFFF0000"/>
      <name val="Verdana"/>
      <family val="2"/>
    </font>
    <font>
      <b/>
      <sz val="11"/>
      <color rgb="FF000000"/>
      <name val="Arial"/>
      <family val="2"/>
    </font>
    <font>
      <sz val="11"/>
      <color rgb="FF000000"/>
      <name val="Arial"/>
      <family val="2"/>
    </font>
    <font>
      <b/>
      <sz val="26"/>
      <color rgb="FFFFFFFF"/>
      <name val="Nirmala UI"/>
      <family val="2"/>
    </font>
    <font>
      <b/>
      <sz val="26"/>
      <color rgb="FFFF0000"/>
      <name val="Nirmala UI"/>
      <family val="2"/>
    </font>
    <font>
      <b/>
      <i/>
      <sz val="11"/>
      <color theme="1"/>
      <name val="Arial"/>
      <family val="2"/>
    </font>
    <font>
      <b/>
      <sz val="10"/>
      <color indexed="10"/>
      <name val="Verdana"/>
      <family val="2"/>
    </font>
    <font>
      <b/>
      <sz val="11"/>
      <color theme="1"/>
      <name val="Calibri"/>
      <family val="2"/>
    </font>
    <font>
      <sz val="11"/>
      <color theme="1"/>
      <name val="Calibri"/>
      <family val="2"/>
    </font>
  </fonts>
  <fills count="13">
    <fill>
      <patternFill patternType="none"/>
    </fill>
    <fill>
      <patternFill patternType="gray125"/>
    </fill>
    <fill>
      <patternFill patternType="solid">
        <fgColor theme="2"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5"/>
        <bgColor indexed="64"/>
      </patternFill>
    </fill>
    <fill>
      <patternFill patternType="solid">
        <fgColor theme="0" tint="-4.9989318521683403E-2"/>
        <bgColor indexed="64"/>
      </patternFill>
    </fill>
    <fill>
      <patternFill patternType="solid">
        <fgColor rgb="FFD8D8D8"/>
        <bgColor rgb="FFD8D8D8"/>
      </patternFill>
    </fill>
    <fill>
      <patternFill patternType="solid">
        <fgColor theme="5"/>
        <bgColor theme="5"/>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dashed">
        <color indexed="64"/>
      </right>
      <top style="dashed">
        <color indexed="64"/>
      </top>
      <bottom style="dashed">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hair">
        <color indexed="64"/>
      </top>
      <bottom style="hair">
        <color indexed="64"/>
      </bottom>
      <diagonal/>
    </border>
    <border>
      <left/>
      <right style="dotted">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uble">
        <color rgb="FF00B050"/>
      </left>
      <right style="double">
        <color rgb="FF00B050"/>
      </right>
      <top style="double">
        <color rgb="FF00B050"/>
      </top>
      <bottom style="double">
        <color rgb="FF00B050"/>
      </bottom>
      <diagonal/>
    </border>
    <border>
      <left style="medium">
        <color theme="6" tint="-0.24994659260841701"/>
      </left>
      <right style="medium">
        <color theme="6" tint="-0.24994659260841701"/>
      </right>
      <top style="medium">
        <color theme="6" tint="-0.24994659260841701"/>
      </top>
      <bottom style="medium">
        <color theme="6" tint="-0.24994659260841701"/>
      </bottom>
      <diagonal/>
    </border>
    <border>
      <left style="medium">
        <color theme="3" tint="0.39994506668294322"/>
      </left>
      <right style="medium">
        <color theme="3" tint="0.39994506668294322"/>
      </right>
      <top style="medium">
        <color theme="3" tint="0.39994506668294322"/>
      </top>
      <bottom style="medium">
        <color theme="3" tint="0.39994506668294322"/>
      </bottom>
      <diagonal/>
    </border>
    <border>
      <left style="medium">
        <color theme="3" tint="0.39994506668294322"/>
      </left>
      <right/>
      <top style="medium">
        <color theme="3" tint="0.39994506668294322"/>
      </top>
      <bottom style="medium">
        <color theme="3" tint="0.39994506668294322"/>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style="double">
        <color rgb="FFC00000"/>
      </left>
      <right/>
      <top/>
      <bottom/>
      <diagonal/>
    </border>
    <border>
      <left style="medium">
        <color indexed="64"/>
      </left>
      <right/>
      <top/>
      <bottom style="thin">
        <color indexed="64"/>
      </bottom>
      <diagonal/>
    </border>
    <border>
      <left/>
      <right style="medium">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otted">
        <color indexed="64"/>
      </left>
      <right style="dashed">
        <color indexed="64"/>
      </right>
      <top/>
      <bottom style="dashed">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s>
  <cellStyleXfs count="4">
    <xf numFmtId="0" fontId="0" fillId="0" borderId="0"/>
    <xf numFmtId="0" fontId="8" fillId="0" borderId="0" applyNumberFormat="0" applyFill="0" applyBorder="0" applyAlignment="0" applyProtection="0">
      <alignment vertical="top"/>
      <protection locked="0"/>
    </xf>
    <xf numFmtId="9" fontId="6" fillId="0" borderId="0" applyFont="0" applyFill="0" applyBorder="0" applyAlignment="0" applyProtection="0"/>
    <xf numFmtId="165" fontId="6" fillId="0" borderId="0" applyFont="0" applyFill="0" applyBorder="0" applyAlignment="0" applyProtection="0"/>
  </cellStyleXfs>
  <cellXfs count="591">
    <xf numFmtId="0" fontId="0" fillId="0" borderId="0" xfId="0"/>
    <xf numFmtId="0" fontId="0" fillId="0" borderId="0" xfId="0" applyAlignment="1">
      <alignment horizontal="center"/>
    </xf>
    <xf numFmtId="166" fontId="0" fillId="0" borderId="0" xfId="0" applyNumberFormat="1"/>
    <xf numFmtId="0" fontId="10" fillId="0" borderId="0" xfId="0" applyFont="1"/>
    <xf numFmtId="0" fontId="10" fillId="0" borderId="0" xfId="0" applyFont="1" applyAlignment="1">
      <alignment horizontal="center"/>
    </xf>
    <xf numFmtId="0" fontId="10" fillId="0" borderId="0" xfId="0" applyFont="1" applyBorder="1" applyAlignment="1">
      <alignment horizontal="center"/>
    </xf>
    <xf numFmtId="0" fontId="10" fillId="0" borderId="0" xfId="0" applyFont="1" applyAlignment="1">
      <alignment horizontal="center" vertical="top"/>
    </xf>
    <xf numFmtId="0" fontId="10" fillId="0" borderId="0" xfId="0" applyFont="1" applyAlignment="1">
      <alignment vertical="top"/>
    </xf>
    <xf numFmtId="166" fontId="10" fillId="0" borderId="0" xfId="0" applyNumberFormat="1" applyFont="1" applyBorder="1" applyAlignment="1">
      <alignment horizontal="center"/>
    </xf>
    <xf numFmtId="0" fontId="10" fillId="2" borderId="29" xfId="0" applyFont="1" applyFill="1" applyBorder="1" applyAlignment="1">
      <alignment horizontal="center"/>
    </xf>
    <xf numFmtId="0" fontId="10" fillId="0" borderId="29" xfId="0" applyFont="1" applyBorder="1" applyAlignment="1">
      <alignment horizontal="center"/>
    </xf>
    <xf numFmtId="0" fontId="10" fillId="3" borderId="0" xfId="0" applyFont="1" applyFill="1"/>
    <xf numFmtId="0" fontId="11" fillId="4" borderId="1" xfId="0" applyFont="1" applyFill="1" applyBorder="1" applyAlignment="1" applyProtection="1">
      <alignment horizontal="left"/>
    </xf>
    <xf numFmtId="0" fontId="0" fillId="0" borderId="0" xfId="0" applyBorder="1"/>
    <xf numFmtId="0" fontId="10" fillId="4" borderId="1" xfId="0" applyFont="1" applyFill="1" applyBorder="1" applyAlignment="1">
      <alignment horizontal="center"/>
    </xf>
    <xf numFmtId="0" fontId="0" fillId="4" borderId="1" xfId="0" applyFill="1" applyBorder="1"/>
    <xf numFmtId="2" fontId="6" fillId="4" borderId="1" xfId="3" applyNumberFormat="1" applyFont="1" applyFill="1" applyBorder="1"/>
    <xf numFmtId="2" fontId="6" fillId="4" borderId="1" xfId="3" applyNumberFormat="1" applyFont="1" applyFill="1" applyBorder="1" applyAlignment="1">
      <alignment horizontal="center"/>
    </xf>
    <xf numFmtId="2" fontId="0" fillId="4" borderId="1" xfId="0" applyNumberFormat="1" applyFill="1" applyBorder="1"/>
    <xf numFmtId="0" fontId="10" fillId="6" borderId="1" xfId="0" applyFont="1" applyFill="1" applyBorder="1" applyAlignment="1">
      <alignment horizontal="center"/>
    </xf>
    <xf numFmtId="0" fontId="0" fillId="0" borderId="1" xfId="0" applyBorder="1"/>
    <xf numFmtId="0" fontId="10" fillId="6" borderId="1" xfId="0" applyFont="1" applyFill="1" applyBorder="1"/>
    <xf numFmtId="14" fontId="0" fillId="6" borderId="1" xfId="0" applyNumberFormat="1" applyFill="1" applyBorder="1"/>
    <xf numFmtId="169" fontId="0" fillId="6" borderId="1" xfId="0" applyNumberFormat="1" applyFill="1" applyBorder="1"/>
    <xf numFmtId="168" fontId="0" fillId="6" borderId="1" xfId="0" applyNumberFormat="1" applyFill="1" applyBorder="1"/>
    <xf numFmtId="0" fontId="10" fillId="6" borderId="3" xfId="0" applyFont="1" applyFill="1" applyBorder="1"/>
    <xf numFmtId="165" fontId="6" fillId="6" borderId="1" xfId="3" applyFont="1" applyFill="1" applyBorder="1"/>
    <xf numFmtId="0" fontId="10" fillId="6" borderId="1" xfId="0" applyFont="1" applyFill="1" applyBorder="1" applyAlignment="1">
      <alignment horizontal="right"/>
    </xf>
    <xf numFmtId="165" fontId="10" fillId="6" borderId="1" xfId="3" applyFont="1" applyFill="1" applyBorder="1" applyAlignment="1">
      <alignment horizontal="center"/>
    </xf>
    <xf numFmtId="0" fontId="0" fillId="3" borderId="0" xfId="0" applyFill="1"/>
    <xf numFmtId="0" fontId="0" fillId="6" borderId="4" xfId="0" applyFill="1" applyBorder="1"/>
    <xf numFmtId="0" fontId="0" fillId="6" borderId="5" xfId="0" applyFill="1" applyBorder="1"/>
    <xf numFmtId="0" fontId="0" fillId="6" borderId="6" xfId="0" applyFill="1" applyBorder="1"/>
    <xf numFmtId="0" fontId="14" fillId="0" borderId="1" xfId="0" applyFont="1" applyBorder="1" applyAlignment="1">
      <alignment horizontal="center"/>
    </xf>
    <xf numFmtId="0" fontId="0" fillId="3" borderId="1" xfId="0" applyFont="1" applyFill="1" applyBorder="1" applyAlignment="1">
      <alignment horizontal="left"/>
    </xf>
    <xf numFmtId="164" fontId="15" fillId="3" borderId="1" xfId="3" applyNumberFormat="1" applyFont="1" applyFill="1" applyBorder="1" applyAlignment="1">
      <alignment horizontal="center"/>
    </xf>
    <xf numFmtId="14" fontId="0" fillId="0" borderId="1" xfId="0" applyNumberFormat="1" applyBorder="1"/>
    <xf numFmtId="0" fontId="0" fillId="0" borderId="1" xfId="0" applyBorder="1" applyAlignment="1">
      <alignment horizontal="center"/>
    </xf>
    <xf numFmtId="0" fontId="16" fillId="0" borderId="0" xfId="0" applyFont="1" applyAlignment="1">
      <alignment horizontal="right"/>
    </xf>
    <xf numFmtId="14" fontId="0" fillId="0" borderId="0" xfId="0" applyNumberFormat="1" applyBorder="1"/>
    <xf numFmtId="0" fontId="0" fillId="6" borderId="1" xfId="0" applyFill="1" applyBorder="1" applyAlignment="1">
      <alignment horizontal="center"/>
    </xf>
    <xf numFmtId="0" fontId="10" fillId="0" borderId="1" xfId="0" applyFont="1" applyBorder="1"/>
    <xf numFmtId="0" fontId="0" fillId="0" borderId="1" xfId="0" applyFill="1" applyBorder="1"/>
    <xf numFmtId="0" fontId="0" fillId="0" borderId="0" xfId="0" quotePrefix="1"/>
    <xf numFmtId="0" fontId="16" fillId="6" borderId="0" xfId="0" applyFont="1" applyFill="1"/>
    <xf numFmtId="0" fontId="17" fillId="3" borderId="0" xfId="0" applyFont="1" applyFill="1" applyAlignment="1">
      <alignment vertical="center"/>
    </xf>
    <xf numFmtId="0" fontId="8" fillId="3" borderId="0" xfId="1" applyFill="1" applyAlignment="1" applyProtection="1">
      <alignment vertical="center"/>
    </xf>
    <xf numFmtId="0" fontId="17" fillId="3" borderId="0" xfId="0" applyFont="1" applyFill="1" applyAlignment="1"/>
    <xf numFmtId="0" fontId="10" fillId="0" borderId="29" xfId="0" applyFont="1" applyBorder="1" applyAlignment="1" applyProtection="1">
      <alignment horizontal="center"/>
      <protection locked="0"/>
    </xf>
    <xf numFmtId="0" fontId="0" fillId="0" borderId="1" xfId="0" applyBorder="1" applyProtection="1">
      <protection locked="0"/>
    </xf>
    <xf numFmtId="49" fontId="0" fillId="0" borderId="1" xfId="0" applyNumberFormat="1" applyBorder="1" applyProtection="1">
      <protection locked="0"/>
    </xf>
    <xf numFmtId="0" fontId="7" fillId="0" borderId="0" xfId="0" applyFont="1"/>
    <xf numFmtId="167" fontId="10" fillId="4" borderId="1" xfId="0" applyNumberFormat="1" applyFont="1" applyFill="1" applyBorder="1" applyAlignment="1">
      <alignment horizontal="center"/>
    </xf>
    <xf numFmtId="4" fontId="10" fillId="4" borderId="1" xfId="0" applyNumberFormat="1" applyFont="1" applyFill="1" applyBorder="1" applyAlignment="1">
      <alignment horizontal="center"/>
    </xf>
    <xf numFmtId="4" fontId="18" fillId="4" borderId="1" xfId="0" applyNumberFormat="1" applyFont="1" applyFill="1" applyBorder="1" applyAlignment="1">
      <alignment horizontal="center"/>
    </xf>
    <xf numFmtId="170" fontId="10" fillId="4" borderId="1" xfId="0" applyNumberFormat="1" applyFont="1" applyFill="1" applyBorder="1" applyAlignment="1">
      <alignment horizontal="center"/>
    </xf>
    <xf numFmtId="0" fontId="0" fillId="6" borderId="1" xfId="0" applyFill="1" applyBorder="1"/>
    <xf numFmtId="168" fontId="10" fillId="6" borderId="30" xfId="0" applyNumberFormat="1" applyFont="1" applyFill="1" applyBorder="1" applyAlignment="1">
      <alignment horizontal="center"/>
    </xf>
    <xf numFmtId="0" fontId="10" fillId="3" borderId="7" xfId="0" applyFont="1" applyFill="1" applyBorder="1" applyAlignment="1" applyProtection="1">
      <alignment horizontal="center"/>
      <protection locked="0"/>
    </xf>
    <xf numFmtId="0" fontId="5" fillId="6" borderId="1" xfId="0" applyFont="1" applyFill="1" applyBorder="1" applyAlignment="1"/>
    <xf numFmtId="0" fontId="0" fillId="6" borderId="2" xfId="0" applyFill="1" applyBorder="1"/>
    <xf numFmtId="0" fontId="0" fillId="6" borderId="0" xfId="0" applyFill="1" applyBorder="1"/>
    <xf numFmtId="0" fontId="20" fillId="6" borderId="8" xfId="0" applyFont="1" applyFill="1" applyBorder="1" applyAlignment="1">
      <alignment horizontal="left"/>
    </xf>
    <xf numFmtId="0" fontId="5" fillId="6" borderId="1" xfId="0" applyFont="1" applyFill="1" applyBorder="1" applyAlignment="1">
      <alignment horizontal="left"/>
    </xf>
    <xf numFmtId="0" fontId="20" fillId="6" borderId="2" xfId="0" applyFont="1" applyFill="1" applyBorder="1" applyAlignment="1">
      <alignment horizontal="left"/>
    </xf>
    <xf numFmtId="0" fontId="20" fillId="6" borderId="0" xfId="0" applyFont="1" applyFill="1" applyBorder="1" applyAlignment="1">
      <alignment horizontal="left"/>
    </xf>
    <xf numFmtId="0" fontId="5" fillId="6" borderId="1" xfId="0" applyFont="1" applyFill="1" applyBorder="1"/>
    <xf numFmtId="0" fontId="0" fillId="6" borderId="8" xfId="0" applyFill="1" applyBorder="1"/>
    <xf numFmtId="169" fontId="21" fillId="6" borderId="0" xfId="0" applyNumberFormat="1" applyFont="1" applyFill="1" applyBorder="1"/>
    <xf numFmtId="0" fontId="11" fillId="0" borderId="1" xfId="0" applyFont="1" applyBorder="1" applyAlignment="1" applyProtection="1">
      <alignment horizontal="center" vertical="center" wrapText="1"/>
      <protection locked="0"/>
    </xf>
    <xf numFmtId="0" fontId="11" fillId="4" borderId="1" xfId="0" applyFont="1" applyFill="1" applyBorder="1" applyAlignment="1" applyProtection="1">
      <alignment horizontal="center"/>
    </xf>
    <xf numFmtId="0" fontId="0" fillId="7" borderId="0" xfId="0" applyFill="1"/>
    <xf numFmtId="166" fontId="0" fillId="7" borderId="0" xfId="0" applyNumberFormat="1" applyFill="1"/>
    <xf numFmtId="0" fontId="0" fillId="7" borderId="0" xfId="0" applyFill="1" applyAlignment="1">
      <alignment horizontal="center"/>
    </xf>
    <xf numFmtId="0" fontId="17" fillId="7" borderId="0" xfId="0" applyFont="1" applyFill="1" applyAlignment="1">
      <alignment vertical="center"/>
    </xf>
    <xf numFmtId="0" fontId="8" fillId="7" borderId="0" xfId="1" applyFill="1" applyAlignment="1" applyProtection="1">
      <alignment vertical="center"/>
    </xf>
    <xf numFmtId="0" fontId="17" fillId="7" borderId="0" xfId="0" applyFont="1" applyFill="1" applyAlignment="1"/>
    <xf numFmtId="0" fontId="22" fillId="7" borderId="0" xfId="0" applyFont="1" applyFill="1"/>
    <xf numFmtId="9" fontId="6" fillId="7" borderId="0" xfId="2" applyFont="1" applyFill="1"/>
    <xf numFmtId="0" fontId="19" fillId="7" borderId="0" xfId="0" applyFont="1" applyFill="1"/>
    <xf numFmtId="0" fontId="0" fillId="7" borderId="0" xfId="0" applyFill="1" applyProtection="1"/>
    <xf numFmtId="0" fontId="0" fillId="7" borderId="0" xfId="0" applyFill="1" applyAlignment="1" applyProtection="1">
      <alignment wrapText="1"/>
    </xf>
    <xf numFmtId="0" fontId="0" fillId="7" borderId="0" xfId="0" applyFill="1" applyAlignment="1">
      <alignment wrapText="1"/>
    </xf>
    <xf numFmtId="0" fontId="0" fillId="7" borderId="0" xfId="0" applyFill="1" applyBorder="1" applyProtection="1"/>
    <xf numFmtId="0" fontId="0" fillId="7" borderId="0" xfId="0" applyFill="1" applyBorder="1"/>
    <xf numFmtId="0" fontId="0" fillId="7" borderId="0" xfId="0" applyFill="1" applyAlignment="1" applyProtection="1">
      <alignment horizontal="left"/>
    </xf>
    <xf numFmtId="0" fontId="12" fillId="7" borderId="0" xfId="0" applyFont="1" applyFill="1" applyBorder="1" applyAlignment="1" applyProtection="1">
      <alignment horizontal="left"/>
    </xf>
    <xf numFmtId="20" fontId="11" fillId="0" borderId="1" xfId="0" applyNumberFormat="1" applyFont="1" applyFill="1" applyBorder="1" applyAlignment="1" applyProtection="1">
      <alignment horizontal="left" vertical="center" wrapText="1"/>
      <protection locked="0"/>
    </xf>
    <xf numFmtId="0" fontId="10" fillId="6" borderId="1" xfId="0" applyFont="1" applyFill="1" applyBorder="1" applyAlignment="1">
      <alignment horizontal="center"/>
    </xf>
    <xf numFmtId="0" fontId="13" fillId="3" borderId="1" xfId="0" applyFont="1" applyFill="1" applyBorder="1" applyAlignment="1" applyProtection="1">
      <alignment vertical="center"/>
      <protection locked="0"/>
    </xf>
    <xf numFmtId="0" fontId="10" fillId="6" borderId="1" xfId="0" applyFont="1" applyFill="1" applyBorder="1" applyAlignment="1">
      <alignment horizontal="center" vertical="center"/>
    </xf>
    <xf numFmtId="0" fontId="10" fillId="6" borderId="1" xfId="0" applyFont="1" applyFill="1" applyBorder="1" applyAlignment="1">
      <alignment horizontal="center" wrapText="1"/>
    </xf>
    <xf numFmtId="0" fontId="0" fillId="6" borderId="0" xfId="0" applyFill="1"/>
    <xf numFmtId="2" fontId="7" fillId="0" borderId="0" xfId="0" applyNumberFormat="1" applyFont="1"/>
    <xf numFmtId="0" fontId="30" fillId="0" borderId="0" xfId="0" applyNumberFormat="1" applyFont="1"/>
    <xf numFmtId="2" fontId="31" fillId="3" borderId="1" xfId="0" applyNumberFormat="1" applyFont="1" applyFill="1" applyBorder="1" applyProtection="1">
      <protection locked="0"/>
    </xf>
    <xf numFmtId="169" fontId="31" fillId="3" borderId="1" xfId="0" applyNumberFormat="1" applyFont="1" applyFill="1" applyBorder="1" applyAlignment="1" applyProtection="1">
      <alignment horizontal="left"/>
      <protection locked="0"/>
    </xf>
    <xf numFmtId="0" fontId="13" fillId="6" borderId="9" xfId="0" applyFont="1" applyFill="1" applyBorder="1" applyAlignment="1" applyProtection="1"/>
    <xf numFmtId="0" fontId="13" fillId="6" borderId="10" xfId="0" applyFont="1" applyFill="1" applyBorder="1" applyAlignment="1" applyProtection="1"/>
    <xf numFmtId="0" fontId="13" fillId="6" borderId="11" xfId="0" applyFont="1" applyFill="1" applyBorder="1" applyAlignment="1" applyProtection="1"/>
    <xf numFmtId="2" fontId="7" fillId="0" borderId="0" xfId="0" applyNumberFormat="1" applyFont="1" applyAlignment="1">
      <alignment horizontal="center"/>
    </xf>
    <xf numFmtId="2" fontId="7" fillId="3" borderId="0" xfId="0" applyNumberFormat="1" applyFont="1" applyFill="1" applyAlignment="1">
      <alignment horizontal="center"/>
    </xf>
    <xf numFmtId="2" fontId="0" fillId="0" borderId="0" xfId="0" applyNumberFormat="1" applyAlignment="1">
      <alignment horizontal="center"/>
    </xf>
    <xf numFmtId="0" fontId="25" fillId="6" borderId="15" xfId="0" applyFont="1" applyFill="1" applyBorder="1" applyAlignment="1" applyProtection="1"/>
    <xf numFmtId="0" fontId="25" fillId="6" borderId="16" xfId="0" applyFont="1" applyFill="1" applyBorder="1" applyAlignment="1" applyProtection="1"/>
    <xf numFmtId="0" fontId="25" fillId="6" borderId="15" xfId="0" applyFont="1" applyFill="1" applyBorder="1" applyAlignment="1" applyProtection="1">
      <alignment horizontal="right"/>
    </xf>
    <xf numFmtId="172" fontId="11" fillId="0" borderId="1" xfId="0" applyNumberFormat="1" applyFont="1" applyBorder="1" applyAlignment="1" applyProtection="1">
      <alignment horizontal="left" vertical="center" wrapText="1"/>
      <protection locked="0"/>
    </xf>
    <xf numFmtId="0" fontId="19" fillId="6" borderId="1" xfId="0" applyFont="1" applyFill="1" applyBorder="1" applyAlignment="1" applyProtection="1">
      <protection locked="0"/>
    </xf>
    <xf numFmtId="0" fontId="0" fillId="6" borderId="14" xfId="0" applyFill="1" applyBorder="1"/>
    <xf numFmtId="0" fontId="0" fillId="3" borderId="1" xfId="0" applyFill="1" applyBorder="1" applyProtection="1">
      <protection locked="0"/>
    </xf>
    <xf numFmtId="0" fontId="11" fillId="6" borderId="1" xfId="0" applyFont="1" applyFill="1" applyBorder="1" applyAlignment="1" applyProtection="1">
      <alignment horizontal="center"/>
    </xf>
    <xf numFmtId="0" fontId="11" fillId="3" borderId="1" xfId="0" applyFont="1" applyFill="1" applyBorder="1" applyAlignment="1" applyProtection="1">
      <alignment horizontal="left"/>
      <protection locked="0"/>
    </xf>
    <xf numFmtId="0" fontId="11" fillId="6" borderId="1" xfId="0" applyFont="1" applyFill="1" applyBorder="1" applyAlignment="1" applyProtection="1">
      <alignment horizontal="center"/>
    </xf>
    <xf numFmtId="0" fontId="10" fillId="6" borderId="1" xfId="0" applyFont="1" applyFill="1" applyBorder="1" applyAlignment="1">
      <alignment horizontal="center"/>
    </xf>
    <xf numFmtId="0" fontId="11" fillId="0" borderId="1" xfId="0" applyFont="1" applyFill="1" applyBorder="1" applyAlignment="1" applyProtection="1">
      <alignment horizontal="center" vertical="center"/>
      <protection locked="0"/>
    </xf>
    <xf numFmtId="0" fontId="13" fillId="3" borderId="1" xfId="0" applyFont="1" applyFill="1" applyBorder="1" applyAlignment="1" applyProtection="1">
      <protection locked="0"/>
    </xf>
    <xf numFmtId="0" fontId="25" fillId="0" borderId="1" xfId="0" applyFont="1" applyFill="1" applyBorder="1" applyAlignment="1" applyProtection="1">
      <alignment horizontal="right"/>
      <protection locked="0"/>
    </xf>
    <xf numFmtId="0" fontId="25" fillId="0" borderId="1" xfId="0" applyFont="1" applyFill="1" applyBorder="1" applyAlignment="1" applyProtection="1">
      <protection locked="0"/>
    </xf>
    <xf numFmtId="0" fontId="13" fillId="6" borderId="15" xfId="0" applyFont="1" applyFill="1" applyBorder="1" applyAlignment="1" applyProtection="1"/>
    <xf numFmtId="0" fontId="13" fillId="6" borderId="3" xfId="0" applyFont="1" applyFill="1" applyBorder="1" applyAlignment="1" applyProtection="1"/>
    <xf numFmtId="0" fontId="13" fillId="6" borderId="16" xfId="0" applyFont="1" applyFill="1" applyBorder="1" applyAlignment="1" applyProtection="1"/>
    <xf numFmtId="0" fontId="11" fillId="6" borderId="1" xfId="0" applyFont="1" applyFill="1" applyBorder="1" applyAlignment="1" applyProtection="1">
      <alignment horizontal="center" vertical="center"/>
    </xf>
    <xf numFmtId="0" fontId="11" fillId="0" borderId="3" xfId="0" applyFont="1" applyFill="1" applyBorder="1" applyAlignment="1" applyProtection="1">
      <protection locked="0"/>
    </xf>
    <xf numFmtId="0" fontId="11" fillId="6" borderId="1" xfId="0" applyFont="1" applyFill="1" applyBorder="1" applyAlignment="1" applyProtection="1">
      <alignment vertical="center"/>
    </xf>
    <xf numFmtId="0" fontId="3" fillId="0" borderId="1" xfId="1" applyFont="1" applyFill="1" applyBorder="1" applyAlignment="1" applyProtection="1">
      <alignment vertical="center"/>
      <protection locked="0"/>
    </xf>
    <xf numFmtId="49" fontId="13" fillId="0" borderId="16" xfId="0" applyNumberFormat="1" applyFont="1" applyBorder="1" applyAlignment="1" applyProtection="1">
      <protection locked="0"/>
    </xf>
    <xf numFmtId="49" fontId="11" fillId="6" borderId="16" xfId="0" applyNumberFormat="1" applyFont="1" applyFill="1" applyBorder="1" applyAlignment="1" applyProtection="1">
      <alignment horizontal="center"/>
    </xf>
    <xf numFmtId="0" fontId="19" fillId="0" borderId="1" xfId="0" applyFont="1" applyFill="1" applyBorder="1" applyAlignment="1" applyProtection="1">
      <alignment horizontal="center"/>
      <protection locked="0"/>
    </xf>
    <xf numFmtId="0" fontId="28" fillId="6" borderId="1" xfId="0" applyFont="1" applyFill="1" applyBorder="1" applyAlignment="1" applyProtection="1">
      <alignment horizontal="center"/>
    </xf>
    <xf numFmtId="0" fontId="28" fillId="6" borderId="3" xfId="0" applyFont="1" applyFill="1" applyBorder="1" applyAlignment="1" applyProtection="1">
      <alignment horizontal="center"/>
    </xf>
    <xf numFmtId="0" fontId="28" fillId="6" borderId="16" xfId="0" applyFont="1" applyFill="1" applyBorder="1" applyAlignment="1" applyProtection="1"/>
    <xf numFmtId="0" fontId="0" fillId="6" borderId="9" xfId="0" applyFill="1" applyBorder="1" applyAlignment="1">
      <alignment vertical="center"/>
    </xf>
    <xf numFmtId="0" fontId="0" fillId="6" borderId="10" xfId="0" applyFill="1" applyBorder="1" applyAlignment="1">
      <alignment vertical="center"/>
    </xf>
    <xf numFmtId="0" fontId="0" fillId="6" borderId="11" xfId="0" applyFill="1" applyBorder="1" applyAlignment="1">
      <alignment vertical="center"/>
    </xf>
    <xf numFmtId="0" fontId="10" fillId="6" borderId="1" xfId="0" applyFont="1" applyFill="1" applyBorder="1" applyAlignment="1">
      <alignment horizontal="center"/>
    </xf>
    <xf numFmtId="0" fontId="0" fillId="6" borderId="1" xfId="0" applyFont="1" applyFill="1" applyBorder="1" applyAlignment="1">
      <alignment horizontal="left"/>
    </xf>
    <xf numFmtId="0" fontId="21" fillId="6" borderId="0" xfId="0" applyFont="1" applyFill="1" applyBorder="1"/>
    <xf numFmtId="0" fontId="13" fillId="3" borderId="3" xfId="0" applyFont="1" applyFill="1" applyBorder="1" applyAlignment="1" applyProtection="1">
      <protection locked="0"/>
    </xf>
    <xf numFmtId="0" fontId="10" fillId="6" borderId="1" xfId="0" applyFont="1" applyFill="1" applyBorder="1" applyAlignment="1">
      <alignment horizontal="center"/>
    </xf>
    <xf numFmtId="14" fontId="16" fillId="0" borderId="0" xfId="0" applyNumberFormat="1" applyFont="1" applyAlignment="1">
      <alignment horizontal="left"/>
    </xf>
    <xf numFmtId="1" fontId="7" fillId="0" borderId="0" xfId="0" applyNumberFormat="1" applyFont="1"/>
    <xf numFmtId="165" fontId="10" fillId="6" borderId="1" xfId="3" applyFont="1" applyFill="1" applyBorder="1"/>
    <xf numFmtId="0" fontId="9" fillId="0" borderId="0" xfId="0" applyFont="1"/>
    <xf numFmtId="0" fontId="0" fillId="0" borderId="0" xfId="0" applyFont="1" applyBorder="1" applyAlignment="1"/>
    <xf numFmtId="0" fontId="0" fillId="0" borderId="0" xfId="0" applyFont="1" applyBorder="1"/>
    <xf numFmtId="0" fontId="35" fillId="0" borderId="0" xfId="0" applyFont="1" applyFill="1" applyBorder="1" applyAlignment="1">
      <alignment vertical="center" wrapText="1"/>
    </xf>
    <xf numFmtId="166" fontId="11" fillId="0" borderId="1" xfId="0" applyNumberFormat="1" applyFont="1" applyFill="1" applyBorder="1" applyAlignment="1" applyProtection="1">
      <alignment horizontal="left" vertical="center" wrapText="1"/>
      <protection locked="0"/>
    </xf>
    <xf numFmtId="166" fontId="11" fillId="0" borderId="1" xfId="0" applyNumberFormat="1" applyFont="1" applyBorder="1" applyAlignment="1" applyProtection="1">
      <alignment horizontal="left" vertical="center" wrapText="1"/>
      <protection locked="0"/>
    </xf>
    <xf numFmtId="16" fontId="0" fillId="0" borderId="1" xfId="0" applyNumberFormat="1" applyBorder="1"/>
    <xf numFmtId="14" fontId="35" fillId="0" borderId="1" xfId="0" applyNumberFormat="1" applyFont="1" applyBorder="1" applyAlignment="1">
      <alignment horizontal="center" vertical="center" wrapText="1"/>
    </xf>
    <xf numFmtId="0" fontId="35" fillId="0" borderId="1" xfId="0" applyFont="1" applyBorder="1" applyAlignment="1">
      <alignment horizontal="center" vertical="center" wrapText="1"/>
    </xf>
    <xf numFmtId="20" fontId="11" fillId="0" borderId="1" xfId="0" applyNumberFormat="1" applyFont="1" applyFill="1" applyBorder="1" applyAlignment="1" applyProtection="1">
      <alignment horizontal="left" vertical="center" wrapText="1"/>
      <protection locked="0"/>
    </xf>
    <xf numFmtId="0" fontId="35" fillId="0" borderId="1" xfId="0" applyFont="1" applyBorder="1" applyAlignment="1">
      <alignment horizontal="left" vertical="center" wrapText="1"/>
    </xf>
    <xf numFmtId="0" fontId="35" fillId="0" borderId="1" xfId="0" applyFont="1" applyBorder="1" applyAlignment="1">
      <alignment horizontal="left" vertical="center"/>
    </xf>
    <xf numFmtId="0" fontId="0" fillId="0" borderId="0" xfId="0" applyAlignment="1">
      <alignment horizontal="left" vertical="center"/>
    </xf>
    <xf numFmtId="0" fontId="35" fillId="0" borderId="1" xfId="0" applyFont="1" applyFill="1" applyBorder="1" applyAlignment="1">
      <alignment horizontal="left" vertical="center" wrapText="1"/>
    </xf>
    <xf numFmtId="0" fontId="0" fillId="0" borderId="1" xfId="0" applyBorder="1" applyAlignment="1">
      <alignment horizontal="center" vertical="center"/>
    </xf>
    <xf numFmtId="0" fontId="0" fillId="0" borderId="0" xfId="0" applyAlignment="1">
      <alignment horizontal="center" vertical="center"/>
    </xf>
    <xf numFmtId="14" fontId="35" fillId="0" borderId="1" xfId="0" applyNumberFormat="1" applyFont="1" applyFill="1" applyBorder="1" applyAlignment="1">
      <alignment horizontal="left" vertical="center" wrapText="1"/>
    </xf>
    <xf numFmtId="14" fontId="35" fillId="0" borderId="1" xfId="0" applyNumberFormat="1" applyFont="1" applyBorder="1" applyAlignment="1">
      <alignment horizontal="left" vertical="center" wrapText="1"/>
    </xf>
    <xf numFmtId="14" fontId="35" fillId="0" borderId="1" xfId="0" applyNumberFormat="1" applyFont="1" applyFill="1" applyBorder="1" applyAlignment="1">
      <alignment horizontal="center" vertical="center" wrapText="1"/>
    </xf>
    <xf numFmtId="0" fontId="35" fillId="0" borderId="1" xfId="0" quotePrefix="1" applyFont="1" applyBorder="1" applyAlignment="1">
      <alignment horizontal="left" vertical="center" wrapText="1"/>
    </xf>
    <xf numFmtId="0" fontId="12" fillId="3" borderId="1" xfId="0" applyFont="1" applyFill="1" applyBorder="1" applyAlignment="1" applyProtection="1">
      <protection locked="0"/>
    </xf>
    <xf numFmtId="0" fontId="12" fillId="0" borderId="1" xfId="0" applyFont="1" applyFill="1" applyBorder="1" applyAlignment="1" applyProtection="1">
      <protection locked="0"/>
    </xf>
    <xf numFmtId="0" fontId="12" fillId="6" borderId="3" xfId="0" applyFont="1" applyFill="1" applyBorder="1" applyAlignment="1" applyProtection="1"/>
    <xf numFmtId="0" fontId="12" fillId="6" borderId="15" xfId="0" applyFont="1" applyFill="1" applyBorder="1" applyAlignment="1" applyProtection="1"/>
    <xf numFmtId="0" fontId="10" fillId="6" borderId="3" xfId="0" applyFont="1" applyFill="1" applyBorder="1" applyAlignment="1">
      <alignment horizontal="center" vertical="center"/>
    </xf>
    <xf numFmtId="0" fontId="10" fillId="6" borderId="6" xfId="0" applyFont="1" applyFill="1" applyBorder="1" applyAlignment="1">
      <alignment horizontal="center" vertical="center"/>
    </xf>
    <xf numFmtId="0" fontId="10" fillId="3" borderId="44" xfId="0" applyFont="1" applyFill="1" applyBorder="1" applyAlignment="1">
      <alignment horizontal="center"/>
    </xf>
    <xf numFmtId="20" fontId="10" fillId="6" borderId="6" xfId="0" applyNumberFormat="1" applyFont="1" applyFill="1" applyBorder="1" applyAlignment="1">
      <alignment horizontal="center" vertical="center"/>
    </xf>
    <xf numFmtId="168" fontId="10" fillId="6" borderId="1" xfId="0" applyNumberFormat="1" applyFont="1" applyFill="1" applyBorder="1" applyAlignment="1">
      <alignment horizontal="center" vertical="center"/>
    </xf>
    <xf numFmtId="0" fontId="0" fillId="0" borderId="1" xfId="0" applyBorder="1" applyAlignment="1">
      <alignment horizontal="left" vertical="center"/>
    </xf>
    <xf numFmtId="21" fontId="19" fillId="0" borderId="0" xfId="0" applyNumberFormat="1" applyFont="1" applyAlignment="1">
      <alignment horizontal="center" vertical="center"/>
    </xf>
    <xf numFmtId="0" fontId="0" fillId="0" borderId="3" xfId="0" applyBorder="1" applyProtection="1">
      <protection locked="0"/>
    </xf>
    <xf numFmtId="14" fontId="37" fillId="3" borderId="1" xfId="0" applyNumberFormat="1" applyFont="1" applyFill="1" applyBorder="1" applyAlignment="1">
      <alignment horizontal="center" vertical="center"/>
    </xf>
    <xf numFmtId="0" fontId="34" fillId="0" borderId="4" xfId="0" applyFont="1" applyBorder="1" applyAlignment="1">
      <alignment vertical="center" wrapText="1"/>
    </xf>
    <xf numFmtId="0" fontId="9" fillId="0" borderId="0" xfId="0" applyFont="1" applyAlignment="1">
      <alignment wrapText="1"/>
    </xf>
    <xf numFmtId="0" fontId="34" fillId="0" borderId="6" xfId="0" applyFont="1" applyBorder="1" applyAlignment="1">
      <alignment horizontal="center" vertical="center" wrapText="1"/>
    </xf>
    <xf numFmtId="0" fontId="40" fillId="0" borderId="4" xfId="0" applyFont="1" applyBorder="1" applyAlignment="1">
      <alignment horizontal="center" vertical="center" wrapText="1"/>
    </xf>
    <xf numFmtId="0" fontId="0" fillId="3" borderId="0" xfId="0" applyFill="1" applyAlignment="1">
      <alignment horizontal="centerContinuous"/>
    </xf>
    <xf numFmtId="0" fontId="0" fillId="3" borderId="0" xfId="0" applyFill="1" applyAlignment="1">
      <alignment horizontal="center"/>
    </xf>
    <xf numFmtId="2" fontId="0" fillId="4" borderId="1" xfId="3" applyNumberFormat="1" applyFont="1" applyFill="1" applyBorder="1" applyAlignment="1">
      <alignment horizontal="center" vertical="center"/>
    </xf>
    <xf numFmtId="0" fontId="10" fillId="6" borderId="1" xfId="0" applyFont="1" applyFill="1" applyBorder="1" applyAlignment="1">
      <alignment horizontal="center"/>
    </xf>
    <xf numFmtId="0" fontId="0" fillId="0" borderId="1" xfId="0" applyBorder="1" applyAlignment="1" applyProtection="1">
      <alignment horizontal="center"/>
      <protection locked="0"/>
    </xf>
    <xf numFmtId="0" fontId="10" fillId="6" borderId="1" xfId="0" applyFont="1" applyFill="1" applyBorder="1" applyAlignment="1">
      <alignment horizontal="center" vertical="center"/>
    </xf>
    <xf numFmtId="0" fontId="10" fillId="6" borderId="3" xfId="0" applyFont="1" applyFill="1" applyBorder="1" applyAlignment="1">
      <alignment horizontal="center" vertical="center"/>
    </xf>
    <xf numFmtId="0" fontId="10" fillId="6" borderId="6" xfId="0" applyFont="1" applyFill="1" applyBorder="1" applyAlignment="1">
      <alignment horizontal="center" vertical="center"/>
    </xf>
    <xf numFmtId="2" fontId="18" fillId="4" borderId="1" xfId="0" applyNumberFormat="1" applyFont="1" applyFill="1" applyBorder="1" applyAlignment="1">
      <alignment horizontal="center"/>
    </xf>
    <xf numFmtId="4" fontId="0" fillId="9" borderId="1" xfId="3" applyNumberFormat="1" applyFont="1" applyFill="1" applyBorder="1" applyAlignment="1">
      <alignment horizontal="center"/>
    </xf>
    <xf numFmtId="4" fontId="10" fillId="9" borderId="1" xfId="0" applyNumberFormat="1" applyFont="1" applyFill="1" applyBorder="1" applyAlignment="1">
      <alignment horizontal="center" vertical="center" wrapText="1"/>
    </xf>
    <xf numFmtId="0" fontId="10" fillId="9" borderId="1" xfId="0" applyFont="1" applyFill="1" applyBorder="1" applyAlignment="1">
      <alignment horizontal="center"/>
    </xf>
    <xf numFmtId="0" fontId="41" fillId="6" borderId="1" xfId="0" applyFont="1" applyFill="1" applyBorder="1" applyAlignment="1">
      <alignment horizontal="center"/>
    </xf>
    <xf numFmtId="0" fontId="15" fillId="0" borderId="1" xfId="0" applyFont="1" applyBorder="1"/>
    <xf numFmtId="14" fontId="10" fillId="6" borderId="1" xfId="0" applyNumberFormat="1" applyFont="1" applyFill="1" applyBorder="1" applyAlignment="1">
      <alignment horizontal="center"/>
    </xf>
    <xf numFmtId="20" fontId="10" fillId="6" borderId="1" xfId="0" applyNumberFormat="1" applyFont="1" applyFill="1" applyBorder="1" applyAlignment="1">
      <alignment horizontal="center"/>
    </xf>
    <xf numFmtId="0" fontId="10" fillId="6" borderId="1" xfId="0" applyNumberFormat="1" applyFont="1" applyFill="1" applyBorder="1" applyAlignment="1">
      <alignment horizontal="center"/>
    </xf>
    <xf numFmtId="0" fontId="9" fillId="7" borderId="0" xfId="0" applyFont="1" applyFill="1" applyAlignment="1">
      <alignment horizontal="center" vertical="center"/>
    </xf>
    <xf numFmtId="0" fontId="9" fillId="7" borderId="0" xfId="0" applyFont="1" applyFill="1" applyAlignment="1" applyProtection="1">
      <alignment horizontal="center" vertical="center"/>
    </xf>
    <xf numFmtId="0" fontId="48" fillId="0" borderId="0" xfId="0" applyFont="1" applyAlignment="1">
      <alignment horizontal="right"/>
    </xf>
    <xf numFmtId="14" fontId="48" fillId="0" borderId="0" xfId="0" applyNumberFormat="1" applyFont="1" applyAlignment="1">
      <alignment horizontal="right"/>
    </xf>
    <xf numFmtId="0" fontId="49" fillId="0" borderId="0" xfId="0" applyNumberFormat="1" applyFont="1"/>
    <xf numFmtId="21" fontId="31" fillId="0" borderId="0" xfId="0" applyNumberFormat="1" applyFont="1" applyAlignment="1">
      <alignment horizontal="right" vertical="center"/>
    </xf>
    <xf numFmtId="0" fontId="35" fillId="0" borderId="6" xfId="0" applyFont="1" applyFill="1" applyBorder="1" applyAlignment="1">
      <alignment horizontal="left" vertical="center" wrapText="1"/>
    </xf>
    <xf numFmtId="14" fontId="35" fillId="0" borderId="6" xfId="0" applyNumberFormat="1" applyFont="1" applyFill="1" applyBorder="1" applyAlignment="1">
      <alignment horizontal="center" vertical="center" wrapText="1"/>
    </xf>
    <xf numFmtId="0" fontId="35" fillId="0" borderId="1" xfId="0" applyFont="1" applyFill="1" applyBorder="1" applyAlignment="1">
      <alignment horizontal="center" vertical="center" wrapText="1"/>
    </xf>
    <xf numFmtId="0" fontId="11" fillId="4" borderId="3" xfId="0" applyFont="1" applyFill="1" applyBorder="1" applyAlignment="1" applyProtection="1"/>
    <xf numFmtId="0" fontId="11" fillId="4" borderId="15" xfId="0" applyFont="1" applyFill="1" applyBorder="1" applyAlignment="1" applyProtection="1"/>
    <xf numFmtId="0" fontId="11" fillId="4" borderId="16" xfId="0" applyFont="1" applyFill="1" applyBorder="1" applyAlignment="1" applyProtection="1"/>
    <xf numFmtId="0" fontId="11" fillId="6" borderId="9" xfId="0" applyFont="1" applyFill="1" applyBorder="1" applyAlignment="1" applyProtection="1"/>
    <xf numFmtId="0" fontId="11" fillId="6" borderId="10" xfId="0" applyFont="1" applyFill="1" applyBorder="1" applyAlignment="1" applyProtection="1"/>
    <xf numFmtId="0" fontId="11" fillId="6" borderId="11" xfId="0" applyFont="1" applyFill="1" applyBorder="1" applyAlignment="1" applyProtection="1"/>
    <xf numFmtId="0" fontId="11" fillId="6" borderId="2" xfId="0" applyFont="1" applyFill="1" applyBorder="1" applyAlignment="1" applyProtection="1"/>
    <xf numFmtId="0" fontId="11" fillId="6" borderId="0" xfId="0" applyFont="1" applyFill="1" applyBorder="1" applyAlignment="1" applyProtection="1"/>
    <xf numFmtId="0" fontId="11" fillId="6" borderId="8" xfId="0" applyFont="1" applyFill="1" applyBorder="1" applyAlignment="1" applyProtection="1"/>
    <xf numFmtId="173" fontId="0" fillId="0" borderId="0" xfId="0" applyNumberFormat="1"/>
    <xf numFmtId="173" fontId="35" fillId="0" borderId="1" xfId="0" applyNumberFormat="1" applyFont="1" applyBorder="1" applyAlignment="1">
      <alignment horizontal="center" vertical="center" wrapText="1"/>
    </xf>
    <xf numFmtId="14" fontId="0" fillId="0" borderId="0" xfId="0" applyNumberFormat="1"/>
    <xf numFmtId="0" fontId="0" fillId="0" borderId="1" xfId="0" applyFont="1" applyBorder="1"/>
    <xf numFmtId="173" fontId="0" fillId="0" borderId="1" xfId="0" applyNumberFormat="1" applyFont="1" applyBorder="1"/>
    <xf numFmtId="14" fontId="0" fillId="0" borderId="1" xfId="0" applyNumberFormat="1" applyFont="1" applyBorder="1"/>
    <xf numFmtId="166" fontId="35" fillId="0" borderId="1" xfId="0" applyNumberFormat="1" applyFont="1" applyBorder="1" applyAlignment="1">
      <alignment horizontal="center" vertical="center" wrapText="1"/>
    </xf>
    <xf numFmtId="166" fontId="0" fillId="0" borderId="1" xfId="0" applyNumberFormat="1" applyFont="1" applyBorder="1"/>
    <xf numFmtId="0" fontId="35" fillId="0" borderId="16" xfId="0" applyFont="1" applyFill="1" applyBorder="1" applyAlignment="1">
      <alignment horizontal="left" vertical="center" wrapText="1"/>
    </xf>
    <xf numFmtId="0" fontId="58" fillId="11" borderId="45" xfId="0" applyFont="1" applyFill="1" applyBorder="1" applyAlignment="1">
      <alignment horizontal="center"/>
    </xf>
    <xf numFmtId="0" fontId="0" fillId="0" borderId="0" xfId="0" applyFont="1" applyAlignment="1"/>
    <xf numFmtId="0" fontId="58" fillId="11" borderId="46" xfId="0" applyFont="1" applyFill="1" applyBorder="1" applyAlignment="1">
      <alignment horizontal="center"/>
    </xf>
    <xf numFmtId="0" fontId="58" fillId="11" borderId="46" xfId="0" applyFont="1" applyFill="1" applyBorder="1" applyAlignment="1">
      <alignment horizontal="left"/>
    </xf>
    <xf numFmtId="2" fontId="58" fillId="11" borderId="46" xfId="0" applyNumberFormat="1" applyFont="1" applyFill="1" applyBorder="1" applyAlignment="1">
      <alignment horizontal="left"/>
    </xf>
    <xf numFmtId="0" fontId="59" fillId="11" borderId="45" xfId="0" applyFont="1" applyFill="1" applyBorder="1"/>
    <xf numFmtId="0" fontId="6" fillId="4" borderId="1" xfId="0" applyFont="1" applyFill="1" applyBorder="1"/>
    <xf numFmtId="2" fontId="0" fillId="4" borderId="1" xfId="3" applyNumberFormat="1" applyFont="1" applyFill="1" applyBorder="1" applyAlignment="1">
      <alignment horizontal="right" vertical="center"/>
    </xf>
    <xf numFmtId="0" fontId="59" fillId="0" borderId="45" xfId="0" applyFont="1" applyBorder="1"/>
    <xf numFmtId="0" fontId="58" fillId="12" borderId="45" xfId="0" applyFont="1" applyFill="1" applyBorder="1" applyAlignment="1">
      <alignment horizontal="center"/>
    </xf>
    <xf numFmtId="0" fontId="6" fillId="0" borderId="0" xfId="0" applyFont="1"/>
    <xf numFmtId="165" fontId="59" fillId="0" borderId="45" xfId="0" applyNumberFormat="1" applyFont="1" applyBorder="1"/>
    <xf numFmtId="2" fontId="59" fillId="11" borderId="45" xfId="0" applyNumberFormat="1" applyFont="1" applyFill="1" applyBorder="1" applyAlignment="1">
      <alignment horizontal="center" vertical="center"/>
    </xf>
    <xf numFmtId="2" fontId="59" fillId="11" borderId="45" xfId="0" applyNumberFormat="1" applyFont="1" applyFill="1" applyBorder="1" applyAlignment="1">
      <alignment horizontal="center"/>
    </xf>
    <xf numFmtId="0" fontId="54" fillId="6" borderId="37" xfId="0" applyFont="1" applyFill="1" applyBorder="1" applyAlignment="1" applyProtection="1">
      <alignment horizontal="center" vertical="center"/>
    </xf>
    <xf numFmtId="0" fontId="55" fillId="6" borderId="13" xfId="0" applyFont="1" applyFill="1" applyBorder="1" applyAlignment="1" applyProtection="1">
      <alignment horizontal="center" vertical="center"/>
    </xf>
    <xf numFmtId="0" fontId="55" fillId="6" borderId="38" xfId="0" applyFont="1" applyFill="1" applyBorder="1" applyAlignment="1" applyProtection="1">
      <alignment horizontal="center" vertical="center"/>
    </xf>
    <xf numFmtId="0" fontId="11" fillId="6" borderId="3" xfId="0" applyFont="1" applyFill="1" applyBorder="1" applyAlignment="1" applyProtection="1">
      <alignment horizontal="center" vertical="center"/>
    </xf>
    <xf numFmtId="0" fontId="11" fillId="6" borderId="15" xfId="0" applyFont="1" applyFill="1" applyBorder="1" applyAlignment="1" applyProtection="1">
      <alignment horizontal="center" vertical="center"/>
    </xf>
    <xf numFmtId="0" fontId="11" fillId="6" borderId="16" xfId="0" applyFont="1" applyFill="1" applyBorder="1" applyAlignment="1" applyProtection="1">
      <alignment horizontal="center" vertical="center"/>
    </xf>
    <xf numFmtId="0" fontId="12" fillId="6" borderId="3" xfId="0" applyFont="1" applyFill="1" applyBorder="1" applyAlignment="1" applyProtection="1">
      <alignment horizontal="left"/>
    </xf>
    <xf numFmtId="0" fontId="12" fillId="6" borderId="15" xfId="0" applyFont="1" applyFill="1" applyBorder="1" applyAlignment="1" applyProtection="1">
      <alignment horizontal="left"/>
    </xf>
    <xf numFmtId="0" fontId="13" fillId="6" borderId="3" xfId="0" applyFont="1" applyFill="1" applyBorder="1" applyAlignment="1" applyProtection="1">
      <alignment horizontal="center" vertical="center"/>
    </xf>
    <xf numFmtId="0" fontId="13" fillId="6" borderId="16" xfId="0" applyFont="1" applyFill="1" applyBorder="1" applyAlignment="1" applyProtection="1">
      <alignment horizontal="center" vertical="center"/>
    </xf>
    <xf numFmtId="0" fontId="23" fillId="6" borderId="3" xfId="0" applyFont="1" applyFill="1" applyBorder="1" applyAlignment="1" applyProtection="1">
      <alignment horizontal="center"/>
    </xf>
    <xf numFmtId="0" fontId="23" fillId="6" borderId="15" xfId="0" applyFont="1" applyFill="1" applyBorder="1" applyAlignment="1" applyProtection="1">
      <alignment horizontal="center"/>
    </xf>
    <xf numFmtId="0" fontId="23" fillId="6" borderId="16" xfId="0" applyFont="1" applyFill="1" applyBorder="1" applyAlignment="1" applyProtection="1">
      <alignment horizontal="center"/>
    </xf>
    <xf numFmtId="20" fontId="11" fillId="0" borderId="1" xfId="0" applyNumberFormat="1" applyFont="1" applyFill="1" applyBorder="1" applyAlignment="1" applyProtection="1">
      <alignment horizontal="left" vertical="center" wrapText="1"/>
      <protection locked="0"/>
    </xf>
    <xf numFmtId="0" fontId="11" fillId="0" borderId="1" xfId="0" applyFont="1" applyFill="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11" fillId="6" borderId="3" xfId="0" applyFont="1" applyFill="1" applyBorder="1" applyAlignment="1" applyProtection="1">
      <alignment horizontal="right" vertical="center"/>
    </xf>
    <xf numFmtId="0" fontId="11" fillId="6" borderId="15" xfId="0" applyFont="1" applyFill="1" applyBorder="1" applyAlignment="1" applyProtection="1">
      <alignment horizontal="right" vertical="center"/>
    </xf>
    <xf numFmtId="0" fontId="11" fillId="6" borderId="16" xfId="0" applyFont="1" applyFill="1" applyBorder="1" applyAlignment="1" applyProtection="1">
      <alignment horizontal="right" vertical="center"/>
    </xf>
    <xf numFmtId="0" fontId="11" fillId="0" borderId="1" xfId="0" applyFont="1" applyFill="1" applyBorder="1" applyAlignment="1" applyProtection="1">
      <alignment horizontal="center"/>
      <protection locked="0"/>
    </xf>
    <xf numFmtId="0" fontId="11" fillId="0" borderId="3" xfId="0" applyFont="1" applyBorder="1" applyAlignment="1" applyProtection="1">
      <alignment horizontal="justify" vertical="top" wrapText="1"/>
      <protection locked="0"/>
    </xf>
    <xf numFmtId="0" fontId="11" fillId="0" borderId="15" xfId="0" applyFont="1" applyBorder="1" applyAlignment="1" applyProtection="1">
      <alignment horizontal="justify" vertical="top" wrapText="1"/>
      <protection locked="0"/>
    </xf>
    <xf numFmtId="0" fontId="11" fillId="0" borderId="16" xfId="0" applyFont="1" applyBorder="1" applyAlignment="1" applyProtection="1">
      <alignment horizontal="justify" vertical="top" wrapText="1"/>
      <protection locked="0"/>
    </xf>
    <xf numFmtId="0" fontId="23" fillId="6" borderId="1" xfId="0" applyFont="1" applyFill="1" applyBorder="1" applyAlignment="1" applyProtection="1">
      <alignment horizontal="left" vertical="center" wrapText="1"/>
    </xf>
    <xf numFmtId="0" fontId="26" fillId="6" borderId="1" xfId="0" applyFont="1" applyFill="1" applyBorder="1" applyAlignment="1">
      <alignment horizontal="left" vertical="center" wrapText="1"/>
    </xf>
    <xf numFmtId="0" fontId="11" fillId="6" borderId="1" xfId="0" applyFont="1" applyFill="1" applyBorder="1" applyAlignment="1" applyProtection="1">
      <alignment horizontal="center"/>
    </xf>
    <xf numFmtId="0" fontId="3" fillId="6" borderId="3" xfId="1" applyFont="1" applyFill="1" applyBorder="1" applyAlignment="1" applyProtection="1">
      <alignment horizontal="right" vertical="center"/>
    </xf>
    <xf numFmtId="0" fontId="3" fillId="6" borderId="15" xfId="1" applyFont="1" applyFill="1" applyBorder="1" applyAlignment="1" applyProtection="1">
      <alignment horizontal="right" vertical="center"/>
    </xf>
    <xf numFmtId="0" fontId="3" fillId="0" borderId="3" xfId="1" applyFont="1" applyFill="1" applyBorder="1" applyAlignment="1" applyProtection="1">
      <alignment horizontal="center" vertical="center"/>
      <protection locked="0"/>
    </xf>
    <xf numFmtId="0" fontId="3" fillId="0" borderId="15" xfId="1" applyFont="1" applyFill="1" applyBorder="1" applyAlignment="1" applyProtection="1">
      <alignment horizontal="center" vertical="center"/>
      <protection locked="0"/>
    </xf>
    <xf numFmtId="0" fontId="3" fillId="0" borderId="16" xfId="1" applyFont="1" applyFill="1" applyBorder="1" applyAlignment="1" applyProtection="1">
      <alignment horizontal="center" vertical="center"/>
      <protection locked="0"/>
    </xf>
    <xf numFmtId="0" fontId="13" fillId="5" borderId="1" xfId="0" applyFont="1" applyFill="1" applyBorder="1" applyAlignment="1" applyProtection="1">
      <alignment horizontal="center" vertical="center"/>
    </xf>
    <xf numFmtId="0" fontId="11" fillId="0" borderId="10" xfId="1" applyFont="1" applyFill="1" applyBorder="1" applyAlignment="1" applyProtection="1">
      <alignment horizontal="center" vertical="center"/>
      <protection locked="0"/>
    </xf>
    <xf numFmtId="0" fontId="11" fillId="0" borderId="13" xfId="1" applyFont="1" applyFill="1" applyBorder="1" applyAlignment="1" applyProtection="1">
      <alignment horizontal="center" vertical="center"/>
      <protection locked="0"/>
    </xf>
    <xf numFmtId="0" fontId="11" fillId="0" borderId="1" xfId="1" applyFont="1" applyFill="1" applyBorder="1" applyAlignment="1" applyProtection="1">
      <alignment horizontal="center" vertical="center"/>
      <protection locked="0"/>
    </xf>
    <xf numFmtId="0" fontId="11" fillId="4" borderId="1" xfId="0" applyFont="1" applyFill="1" applyBorder="1" applyAlignment="1" applyProtection="1">
      <alignment horizontal="left"/>
    </xf>
    <xf numFmtId="0" fontId="11" fillId="0" borderId="1" xfId="0" applyFont="1" applyBorder="1" applyAlignment="1">
      <alignment horizontal="left"/>
    </xf>
    <xf numFmtId="0" fontId="11" fillId="4" borderId="3" xfId="0" applyFont="1" applyFill="1" applyBorder="1" applyAlignment="1" applyProtection="1">
      <alignment horizontal="left"/>
    </xf>
    <xf numFmtId="0" fontId="11" fillId="4" borderId="15" xfId="0" applyFont="1" applyFill="1" applyBorder="1" applyAlignment="1" applyProtection="1">
      <alignment horizontal="left"/>
    </xf>
    <xf numFmtId="0" fontId="11" fillId="4" borderId="16" xfId="0" applyFont="1" applyFill="1" applyBorder="1" applyAlignment="1" applyProtection="1">
      <alignment horizontal="left"/>
    </xf>
    <xf numFmtId="0" fontId="11" fillId="6" borderId="1" xfId="0" applyFont="1" applyFill="1" applyBorder="1" applyAlignment="1" applyProtection="1">
      <alignment horizontal="left" vertical="center"/>
    </xf>
    <xf numFmtId="0" fontId="13" fillId="6" borderId="1" xfId="0" applyFont="1" applyFill="1" applyBorder="1" applyAlignment="1">
      <alignment horizontal="left" vertical="center"/>
    </xf>
    <xf numFmtId="20" fontId="11" fillId="0" borderId="1" xfId="0" applyNumberFormat="1" applyFont="1" applyBorder="1" applyAlignment="1" applyProtection="1">
      <alignment horizontal="left" vertical="center" wrapText="1"/>
      <protection locked="0"/>
    </xf>
    <xf numFmtId="0" fontId="11" fillId="0" borderId="1" xfId="0" applyFont="1" applyBorder="1" applyAlignment="1" applyProtection="1">
      <alignment horizontal="left" vertical="center" wrapText="1"/>
      <protection locked="0"/>
    </xf>
    <xf numFmtId="0" fontId="12" fillId="6" borderId="1" xfId="0" applyFont="1" applyFill="1" applyBorder="1" applyAlignment="1" applyProtection="1">
      <alignment horizontal="left"/>
    </xf>
    <xf numFmtId="0" fontId="13" fillId="6" borderId="1" xfId="0" applyFont="1" applyFill="1" applyBorder="1" applyAlignment="1">
      <alignment horizontal="left"/>
    </xf>
    <xf numFmtId="0" fontId="11" fillId="6" borderId="3" xfId="0" applyFont="1" applyFill="1" applyBorder="1" applyAlignment="1" applyProtection="1">
      <alignment horizontal="right"/>
    </xf>
    <xf numFmtId="0" fontId="13" fillId="6" borderId="15" xfId="0" applyFont="1" applyFill="1" applyBorder="1" applyAlignment="1">
      <alignment horizontal="right"/>
    </xf>
    <xf numFmtId="0" fontId="13" fillId="6" borderId="16" xfId="0" applyFont="1" applyFill="1" applyBorder="1" applyAlignment="1">
      <alignment horizontal="right"/>
    </xf>
    <xf numFmtId="14" fontId="11" fillId="0" borderId="3" xfId="0" applyNumberFormat="1"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1" fillId="0" borderId="3" xfId="0" applyFont="1" applyFill="1" applyBorder="1" applyAlignment="1" applyProtection="1">
      <alignment horizontal="center" vertical="center"/>
      <protection locked="0"/>
    </xf>
    <xf numFmtId="0" fontId="11" fillId="0" borderId="15" xfId="0" applyFont="1" applyFill="1" applyBorder="1" applyAlignment="1" applyProtection="1">
      <alignment horizontal="center" vertical="center"/>
      <protection locked="0"/>
    </xf>
    <xf numFmtId="0" fontId="11" fillId="0" borderId="16" xfId="0" applyFont="1" applyFill="1" applyBorder="1" applyAlignment="1" applyProtection="1">
      <alignment horizontal="center" vertical="center"/>
      <protection locked="0"/>
    </xf>
    <xf numFmtId="2" fontId="11" fillId="0" borderId="1" xfId="0" applyNumberFormat="1" applyFont="1" applyFill="1" applyBorder="1" applyAlignment="1" applyProtection="1">
      <alignment horizontal="center" vertical="center" wrapText="1"/>
      <protection locked="0"/>
    </xf>
    <xf numFmtId="0" fontId="11" fillId="6" borderId="1" xfId="0" applyFont="1" applyFill="1" applyBorder="1" applyAlignment="1" applyProtection="1">
      <alignment horizontal="center" vertical="center"/>
    </xf>
    <xf numFmtId="0" fontId="13" fillId="6" borderId="1" xfId="0" applyFont="1" applyFill="1" applyBorder="1" applyAlignment="1">
      <alignment horizontal="center" vertical="center"/>
    </xf>
    <xf numFmtId="0" fontId="11" fillId="0" borderId="1" xfId="0" applyFont="1" applyBorder="1" applyAlignment="1" applyProtection="1">
      <alignment horizontal="center" vertical="center" wrapText="1"/>
      <protection locked="0"/>
    </xf>
    <xf numFmtId="0" fontId="11" fillId="6" borderId="9" xfId="0" applyFont="1" applyFill="1" applyBorder="1" applyAlignment="1" applyProtection="1">
      <alignment horizontal="center"/>
    </xf>
    <xf numFmtId="0" fontId="11" fillId="6" borderId="10" xfId="0" applyFont="1" applyFill="1" applyBorder="1" applyAlignment="1" applyProtection="1">
      <alignment horizontal="center"/>
    </xf>
    <xf numFmtId="0" fontId="11" fillId="6" borderId="11" xfId="0" applyFont="1" applyFill="1" applyBorder="1" applyAlignment="1" applyProtection="1">
      <alignment horizontal="center"/>
    </xf>
    <xf numFmtId="0" fontId="11" fillId="3" borderId="1" xfId="0" applyFont="1" applyFill="1" applyBorder="1" applyAlignment="1" applyProtection="1">
      <alignment horizontal="center"/>
      <protection locked="0"/>
    </xf>
    <xf numFmtId="14" fontId="11" fillId="3" borderId="1" xfId="0" applyNumberFormat="1" applyFont="1" applyFill="1" applyBorder="1" applyAlignment="1" applyProtection="1">
      <alignment horizontal="left"/>
      <protection locked="0"/>
    </xf>
    <xf numFmtId="0" fontId="13" fillId="6" borderId="12" xfId="0" applyFont="1" applyFill="1" applyBorder="1" applyAlignment="1" applyProtection="1">
      <alignment horizontal="center"/>
    </xf>
    <xf numFmtId="0" fontId="13" fillId="6" borderId="13" xfId="0" applyFont="1" applyFill="1" applyBorder="1" applyAlignment="1" applyProtection="1">
      <alignment horizontal="center"/>
    </xf>
    <xf numFmtId="0" fontId="13" fillId="6" borderId="14" xfId="0" applyFont="1" applyFill="1" applyBorder="1" applyAlignment="1" applyProtection="1">
      <alignment horizontal="center"/>
    </xf>
    <xf numFmtId="0" fontId="12" fillId="6" borderId="1" xfId="0" applyFont="1" applyFill="1" applyBorder="1" applyAlignment="1" applyProtection="1">
      <alignment horizontal="left" vertical="center" wrapText="1"/>
    </xf>
    <xf numFmtId="0" fontId="13" fillId="0" borderId="12" xfId="0" applyFont="1" applyBorder="1" applyAlignment="1" applyProtection="1">
      <alignment horizontal="left" vertical="top"/>
      <protection locked="0"/>
    </xf>
    <xf numFmtId="0" fontId="13" fillId="0" borderId="13" xfId="0" applyFont="1" applyBorder="1" applyAlignment="1" applyProtection="1">
      <alignment horizontal="left" vertical="top"/>
      <protection locked="0"/>
    </xf>
    <xf numFmtId="0" fontId="13" fillId="0" borderId="14" xfId="0" applyFont="1" applyBorder="1" applyAlignment="1" applyProtection="1">
      <alignment horizontal="left" vertical="top"/>
      <protection locked="0"/>
    </xf>
    <xf numFmtId="0" fontId="11" fillId="6" borderId="1" xfId="0" applyNumberFormat="1" applyFont="1" applyFill="1" applyBorder="1" applyAlignment="1" applyProtection="1">
      <alignment horizontal="center"/>
    </xf>
    <xf numFmtId="0" fontId="13" fillId="3" borderId="1" xfId="0" applyFont="1" applyFill="1" applyBorder="1" applyAlignment="1" applyProtection="1">
      <alignment horizontal="center"/>
      <protection locked="0"/>
    </xf>
    <xf numFmtId="0" fontId="8" fillId="6" borderId="1" xfId="1" applyFill="1" applyBorder="1" applyAlignment="1" applyProtection="1">
      <alignment horizontal="center"/>
    </xf>
    <xf numFmtId="0" fontId="11" fillId="6" borderId="1" xfId="0" applyFont="1" applyFill="1" applyBorder="1" applyAlignment="1" applyProtection="1">
      <alignment horizontal="left"/>
    </xf>
    <xf numFmtId="0" fontId="13" fillId="6" borderId="1" xfId="0" applyFont="1" applyFill="1" applyBorder="1" applyAlignment="1" applyProtection="1">
      <alignment horizontal="left"/>
    </xf>
    <xf numFmtId="1" fontId="11" fillId="3" borderId="3" xfId="0" applyNumberFormat="1" applyFont="1" applyFill="1" applyBorder="1" applyAlignment="1" applyProtection="1">
      <alignment horizontal="center" vertical="center"/>
      <protection locked="0"/>
    </xf>
    <xf numFmtId="1" fontId="11" fillId="3" borderId="15" xfId="0" applyNumberFormat="1" applyFont="1" applyFill="1" applyBorder="1" applyAlignment="1" applyProtection="1">
      <alignment horizontal="center" vertical="center"/>
      <protection locked="0"/>
    </xf>
    <xf numFmtId="1" fontId="11" fillId="3" borderId="16" xfId="0" applyNumberFormat="1" applyFont="1" applyFill="1" applyBorder="1" applyAlignment="1" applyProtection="1">
      <alignment horizontal="center" vertical="center"/>
      <protection locked="0"/>
    </xf>
    <xf numFmtId="0" fontId="13" fillId="6" borderId="1" xfId="0" applyFont="1" applyFill="1" applyBorder="1" applyAlignment="1" applyProtection="1">
      <alignment horizontal="center"/>
    </xf>
    <xf numFmtId="1" fontId="11" fillId="6" borderId="1" xfId="0" applyNumberFormat="1" applyFont="1" applyFill="1" applyBorder="1" applyAlignment="1" applyProtection="1">
      <alignment horizontal="center" vertical="center"/>
    </xf>
    <xf numFmtId="1" fontId="11" fillId="0" borderId="1" xfId="0" applyNumberFormat="1" applyFont="1" applyBorder="1" applyAlignment="1" applyProtection="1">
      <alignment horizontal="center" vertical="center"/>
    </xf>
    <xf numFmtId="0" fontId="8" fillId="6" borderId="1" xfId="1" applyFill="1" applyBorder="1" applyAlignment="1" applyProtection="1">
      <alignment horizontal="center" vertical="center"/>
    </xf>
    <xf numFmtId="0" fontId="24" fillId="6" borderId="1" xfId="1" applyFont="1" applyFill="1" applyBorder="1" applyAlignment="1" applyProtection="1">
      <alignment horizontal="center" vertical="center"/>
    </xf>
    <xf numFmtId="0" fontId="11" fillId="6" borderId="1" xfId="0" applyFont="1" applyFill="1" applyBorder="1" applyAlignment="1" applyProtection="1">
      <alignment horizontal="left" wrapText="1"/>
    </xf>
    <xf numFmtId="0" fontId="45" fillId="6" borderId="24" xfId="0" applyFont="1" applyFill="1" applyBorder="1" applyAlignment="1" applyProtection="1">
      <alignment horizontal="center" vertical="center"/>
    </xf>
    <xf numFmtId="0" fontId="45" fillId="6" borderId="25" xfId="0" applyFont="1" applyFill="1" applyBorder="1" applyAlignment="1" applyProtection="1">
      <alignment horizontal="center" vertical="center"/>
    </xf>
    <xf numFmtId="0" fontId="45" fillId="6" borderId="26" xfId="0" applyFont="1" applyFill="1" applyBorder="1" applyAlignment="1" applyProtection="1">
      <alignment horizontal="center" vertical="center"/>
    </xf>
    <xf numFmtId="0" fontId="44" fillId="10" borderId="27" xfId="0" applyFont="1" applyFill="1" applyBorder="1" applyAlignment="1" applyProtection="1">
      <alignment horizontal="center" vertical="center"/>
    </xf>
    <xf numFmtId="0" fontId="44" fillId="10" borderId="0" xfId="0" applyFont="1" applyFill="1" applyBorder="1" applyAlignment="1" applyProtection="1">
      <alignment horizontal="center" vertical="center"/>
    </xf>
    <xf numFmtId="0" fontId="44" fillId="10" borderId="28" xfId="0" applyFont="1" applyFill="1" applyBorder="1" applyAlignment="1" applyProtection="1">
      <alignment horizontal="center" vertical="center"/>
    </xf>
    <xf numFmtId="0" fontId="11" fillId="6" borderId="1" xfId="0" applyFont="1" applyFill="1" applyBorder="1" applyAlignment="1" applyProtection="1">
      <alignment horizontal="left" vertical="top"/>
    </xf>
    <xf numFmtId="0" fontId="13" fillId="6" borderId="1" xfId="0" applyFont="1" applyFill="1" applyBorder="1" applyAlignment="1">
      <alignment horizontal="left" vertical="top"/>
    </xf>
    <xf numFmtId="0" fontId="11" fillId="0" borderId="3" xfId="0" applyFont="1" applyFill="1" applyBorder="1" applyAlignment="1" applyProtection="1">
      <alignment horizontal="justify" vertical="top" wrapText="1"/>
      <protection locked="0"/>
    </xf>
    <xf numFmtId="0" fontId="13" fillId="0" borderId="15" xfId="0" applyFont="1" applyBorder="1" applyAlignment="1" applyProtection="1">
      <alignment horizontal="justify" vertical="top" wrapText="1"/>
      <protection locked="0"/>
    </xf>
    <xf numFmtId="0" fontId="13" fillId="0" borderId="16" xfId="0" applyFont="1" applyBorder="1" applyAlignment="1" applyProtection="1">
      <alignment horizontal="justify" vertical="top" wrapText="1"/>
      <protection locked="0"/>
    </xf>
    <xf numFmtId="0" fontId="11" fillId="0" borderId="3" xfId="0" applyFont="1" applyBorder="1" applyAlignment="1" applyProtection="1">
      <alignment horizontal="justify" vertical="center" wrapText="1"/>
      <protection locked="0"/>
    </xf>
    <xf numFmtId="0" fontId="13" fillId="0" borderId="15" xfId="0" applyFont="1" applyBorder="1" applyAlignment="1" applyProtection="1">
      <alignment horizontal="justify" vertical="center" wrapText="1"/>
      <protection locked="0"/>
    </xf>
    <xf numFmtId="0" fontId="13" fillId="0" borderId="16" xfId="0" applyFont="1" applyBorder="1" applyAlignment="1" applyProtection="1">
      <alignment horizontal="justify" vertical="center" wrapText="1"/>
      <protection locked="0"/>
    </xf>
    <xf numFmtId="0" fontId="12" fillId="6" borderId="1" xfId="0" applyFont="1" applyFill="1" applyBorder="1" applyAlignment="1" applyProtection="1">
      <alignment horizontal="left" vertical="center"/>
    </xf>
    <xf numFmtId="0" fontId="51" fillId="6" borderId="1" xfId="0" applyFont="1" applyFill="1" applyBorder="1" applyAlignment="1">
      <alignment horizontal="left"/>
    </xf>
    <xf numFmtId="20" fontId="11" fillId="0" borderId="1" xfId="0" applyNumberFormat="1" applyFont="1" applyBorder="1" applyAlignment="1" applyProtection="1">
      <alignment horizontal="center" vertical="center" wrapText="1"/>
      <protection locked="0"/>
    </xf>
    <xf numFmtId="0" fontId="11" fillId="6" borderId="3" xfId="0" applyFont="1" applyFill="1" applyBorder="1" applyAlignment="1" applyProtection="1">
      <alignment horizontal="left" wrapText="1"/>
    </xf>
    <xf numFmtId="0" fontId="11" fillId="6" borderId="15" xfId="0" applyFont="1" applyFill="1" applyBorder="1" applyAlignment="1" applyProtection="1">
      <alignment horizontal="left" wrapText="1"/>
    </xf>
    <xf numFmtId="0" fontId="11" fillId="6" borderId="16" xfId="0" applyFont="1" applyFill="1" applyBorder="1" applyAlignment="1" applyProtection="1">
      <alignment horizontal="left" wrapText="1"/>
    </xf>
    <xf numFmtId="0" fontId="11" fillId="6" borderId="3" xfId="0" applyFont="1" applyFill="1" applyBorder="1" applyAlignment="1" applyProtection="1">
      <alignment horizontal="center" vertical="center" wrapText="1"/>
    </xf>
    <xf numFmtId="0" fontId="11" fillId="6" borderId="15" xfId="0" applyFont="1" applyFill="1" applyBorder="1" applyAlignment="1" applyProtection="1">
      <alignment horizontal="center" vertical="center" wrapText="1"/>
    </xf>
    <xf numFmtId="0" fontId="46" fillId="0" borderId="1" xfId="0" applyFont="1" applyBorder="1" applyAlignment="1" applyProtection="1">
      <alignment horizontal="left" vertical="center" wrapText="1"/>
      <protection locked="0"/>
    </xf>
    <xf numFmtId="0" fontId="11" fillId="6" borderId="3" xfId="0" applyFont="1" applyFill="1" applyBorder="1" applyAlignment="1" applyProtection="1">
      <alignment horizontal="left"/>
    </xf>
    <xf numFmtId="0" fontId="11" fillId="6" borderId="15" xfId="0" applyFont="1" applyFill="1" applyBorder="1" applyAlignment="1" applyProtection="1">
      <alignment horizontal="left"/>
    </xf>
    <xf numFmtId="0" fontId="11" fillId="6" borderId="16" xfId="0" applyFont="1" applyFill="1" applyBorder="1" applyAlignment="1" applyProtection="1">
      <alignment horizontal="left"/>
    </xf>
    <xf numFmtId="0" fontId="12" fillId="6" borderId="3" xfId="0" applyFont="1" applyFill="1" applyBorder="1" applyAlignment="1" applyProtection="1">
      <alignment horizontal="left" vertical="center"/>
    </xf>
    <xf numFmtId="0" fontId="25" fillId="6" borderId="15" xfId="0" applyFont="1" applyFill="1" applyBorder="1" applyAlignment="1" applyProtection="1">
      <alignment horizontal="left" vertical="center"/>
    </xf>
    <xf numFmtId="0" fontId="25" fillId="6" borderId="16" xfId="0" applyFont="1" applyFill="1" applyBorder="1" applyAlignment="1" applyProtection="1">
      <alignment horizontal="left" vertical="center"/>
    </xf>
    <xf numFmtId="0" fontId="13" fillId="6" borderId="3" xfId="0" applyFont="1" applyFill="1" applyBorder="1" applyAlignment="1" applyProtection="1">
      <alignment horizontal="center"/>
    </xf>
    <xf numFmtId="0" fontId="13" fillId="6" borderId="15" xfId="0" applyFont="1" applyFill="1" applyBorder="1" applyAlignment="1" applyProtection="1">
      <alignment horizontal="center"/>
    </xf>
    <xf numFmtId="0" fontId="13" fillId="6" borderId="16" xfId="0" applyFont="1" applyFill="1" applyBorder="1" applyAlignment="1" applyProtection="1">
      <alignment horizontal="center"/>
    </xf>
    <xf numFmtId="0" fontId="13" fillId="6" borderId="15" xfId="0" applyFont="1" applyFill="1" applyBorder="1" applyAlignment="1">
      <alignment horizontal="center" vertical="center"/>
    </xf>
    <xf numFmtId="0" fontId="13" fillId="6" borderId="16" xfId="0" applyFont="1" applyFill="1" applyBorder="1" applyAlignment="1">
      <alignment horizontal="center" vertical="center"/>
    </xf>
    <xf numFmtId="1" fontId="12" fillId="0" borderId="1" xfId="0" applyNumberFormat="1" applyFont="1" applyBorder="1" applyAlignment="1" applyProtection="1">
      <alignment horizontal="center" vertical="center" wrapText="1"/>
      <protection locked="0"/>
    </xf>
    <xf numFmtId="0" fontId="12" fillId="6" borderId="3" xfId="0" applyFont="1" applyFill="1" applyBorder="1" applyAlignment="1" applyProtection="1">
      <alignment horizontal="center"/>
    </xf>
    <xf numFmtId="0" fontId="12" fillId="6" borderId="16" xfId="0" applyFont="1" applyFill="1" applyBorder="1" applyAlignment="1" applyProtection="1">
      <alignment horizontal="center"/>
    </xf>
    <xf numFmtId="0" fontId="11" fillId="0" borderId="3" xfId="0" applyFont="1" applyBorder="1" applyAlignment="1" applyProtection="1">
      <alignment horizontal="center" vertical="top" wrapText="1"/>
      <protection locked="0"/>
    </xf>
    <xf numFmtId="0" fontId="11" fillId="0" borderId="15" xfId="0" applyFont="1" applyBorder="1" applyAlignment="1" applyProtection="1">
      <alignment horizontal="center" vertical="top" wrapText="1"/>
      <protection locked="0"/>
    </xf>
    <xf numFmtId="0" fontId="11" fillId="4" borderId="3" xfId="0" applyFont="1" applyFill="1" applyBorder="1" applyAlignment="1" applyProtection="1"/>
    <xf numFmtId="0" fontId="11" fillId="4" borderId="15" xfId="0" applyFont="1" applyFill="1" applyBorder="1" applyAlignment="1" applyProtection="1"/>
    <xf numFmtId="0" fontId="11" fillId="4" borderId="16" xfId="0" applyFont="1" applyFill="1" applyBorder="1" applyAlignment="1" applyProtection="1"/>
    <xf numFmtId="0" fontId="11" fillId="6" borderId="2" xfId="0" applyFont="1" applyFill="1" applyBorder="1" applyAlignment="1" applyProtection="1">
      <alignment horizontal="center"/>
    </xf>
    <xf numFmtId="0" fontId="11" fillId="6" borderId="0" xfId="0" applyFont="1" applyFill="1" applyBorder="1" applyAlignment="1" applyProtection="1">
      <alignment horizontal="center"/>
    </xf>
    <xf numFmtId="0" fontId="11" fillId="6" borderId="8" xfId="0" applyFont="1" applyFill="1" applyBorder="1" applyAlignment="1" applyProtection="1">
      <alignment horizontal="center"/>
    </xf>
    <xf numFmtId="0" fontId="11" fillId="6" borderId="12" xfId="0" applyFont="1" applyFill="1" applyBorder="1" applyAlignment="1" applyProtection="1">
      <alignment horizontal="center"/>
    </xf>
    <xf numFmtId="0" fontId="11" fillId="6" borderId="13" xfId="0" applyFont="1" applyFill="1" applyBorder="1" applyAlignment="1" applyProtection="1">
      <alignment horizontal="center"/>
    </xf>
    <xf numFmtId="0" fontId="11" fillId="6" borderId="14" xfId="0" applyFont="1" applyFill="1" applyBorder="1" applyAlignment="1" applyProtection="1">
      <alignment horizontal="center"/>
    </xf>
    <xf numFmtId="0" fontId="0" fillId="6" borderId="3" xfId="0" applyFill="1" applyBorder="1" applyAlignment="1" applyProtection="1">
      <alignment horizontal="center"/>
    </xf>
    <xf numFmtId="0" fontId="0" fillId="6" borderId="15" xfId="0" applyFill="1" applyBorder="1" applyAlignment="1" applyProtection="1">
      <alignment horizontal="center"/>
    </xf>
    <xf numFmtId="0" fontId="0" fillId="6" borderId="16" xfId="0" applyFill="1" applyBorder="1" applyAlignment="1" applyProtection="1">
      <alignment horizontal="center"/>
    </xf>
    <xf numFmtId="0" fontId="13" fillId="6" borderId="9" xfId="0" applyFont="1" applyFill="1" applyBorder="1" applyAlignment="1" applyProtection="1">
      <alignment horizontal="center"/>
    </xf>
    <xf numFmtId="0" fontId="13" fillId="6" borderId="10" xfId="0" applyFont="1" applyFill="1" applyBorder="1" applyAlignment="1" applyProtection="1">
      <alignment horizontal="center"/>
    </xf>
    <xf numFmtId="0" fontId="13" fillId="6" borderId="11" xfId="0" applyFont="1" applyFill="1" applyBorder="1" applyAlignment="1" applyProtection="1">
      <alignment horizontal="center"/>
    </xf>
    <xf numFmtId="2" fontId="11" fillId="6" borderId="3" xfId="0" applyNumberFormat="1" applyFont="1" applyFill="1" applyBorder="1" applyAlignment="1" applyProtection="1">
      <alignment horizontal="right"/>
    </xf>
    <xf numFmtId="2" fontId="11" fillId="6" borderId="16" xfId="0" applyNumberFormat="1" applyFont="1" applyFill="1" applyBorder="1" applyAlignment="1" applyProtection="1">
      <alignment horizontal="right"/>
    </xf>
    <xf numFmtId="14" fontId="11" fillId="6" borderId="3" xfId="0" applyNumberFormat="1" applyFont="1" applyFill="1" applyBorder="1" applyAlignment="1" applyProtection="1">
      <alignment horizontal="center"/>
    </xf>
    <xf numFmtId="14" fontId="11" fillId="6" borderId="15" xfId="0" applyNumberFormat="1" applyFont="1" applyFill="1" applyBorder="1" applyAlignment="1" applyProtection="1">
      <alignment horizontal="center"/>
    </xf>
    <xf numFmtId="0" fontId="12" fillId="6" borderId="16" xfId="0" applyFont="1" applyFill="1" applyBorder="1" applyAlignment="1" applyProtection="1">
      <alignment horizontal="left"/>
    </xf>
    <xf numFmtId="0" fontId="11" fillId="4" borderId="1" xfId="0" applyFont="1" applyFill="1" applyBorder="1" applyAlignment="1" applyProtection="1">
      <alignment horizontal="center"/>
    </xf>
    <xf numFmtId="0" fontId="11" fillId="0" borderId="3" xfId="0" applyFont="1" applyFill="1" applyBorder="1" applyAlignment="1" applyProtection="1">
      <alignment horizontal="center"/>
      <protection locked="0"/>
    </xf>
    <xf numFmtId="0" fontId="11" fillId="0" borderId="15" xfId="0" applyFont="1" applyFill="1" applyBorder="1" applyAlignment="1" applyProtection="1">
      <alignment horizontal="center"/>
      <protection locked="0"/>
    </xf>
    <xf numFmtId="0" fontId="11" fillId="0" borderId="16" xfId="0" applyFont="1" applyFill="1" applyBorder="1" applyAlignment="1" applyProtection="1">
      <alignment horizontal="center"/>
      <protection locked="0"/>
    </xf>
    <xf numFmtId="0" fontId="11" fillId="6" borderId="3" xfId="0" applyFont="1" applyFill="1" applyBorder="1" applyAlignment="1" applyProtection="1">
      <alignment horizontal="center"/>
    </xf>
    <xf numFmtId="0" fontId="11" fillId="6" borderId="16" xfId="0" applyFont="1" applyFill="1" applyBorder="1" applyAlignment="1" applyProtection="1">
      <alignment horizontal="center"/>
    </xf>
    <xf numFmtId="0" fontId="11" fillId="6" borderId="15" xfId="0" applyFont="1" applyFill="1" applyBorder="1" applyAlignment="1" applyProtection="1">
      <alignment horizontal="right"/>
    </xf>
    <xf numFmtId="0" fontId="11" fillId="6" borderId="16" xfId="0" applyFont="1" applyFill="1" applyBorder="1" applyAlignment="1" applyProtection="1">
      <alignment horizontal="right"/>
    </xf>
    <xf numFmtId="0" fontId="11" fillId="6" borderId="3" xfId="0" applyNumberFormat="1" applyFont="1" applyFill="1" applyBorder="1" applyAlignment="1" applyProtection="1">
      <alignment horizontal="left"/>
    </xf>
    <xf numFmtId="0" fontId="11" fillId="6" borderId="15" xfId="0" applyNumberFormat="1" applyFont="1" applyFill="1" applyBorder="1" applyAlignment="1" applyProtection="1">
      <alignment horizontal="left"/>
    </xf>
    <xf numFmtId="0" fontId="11" fillId="6" borderId="16" xfId="0" applyNumberFormat="1" applyFont="1" applyFill="1" applyBorder="1" applyAlignment="1" applyProtection="1">
      <alignment horizontal="left"/>
    </xf>
    <xf numFmtId="0" fontId="11" fillId="4" borderId="3" xfId="0" applyFont="1" applyFill="1" applyBorder="1" applyAlignment="1" applyProtection="1">
      <alignment horizontal="center"/>
    </xf>
    <xf numFmtId="0" fontId="11" fillId="4" borderId="15" xfId="0" applyFont="1" applyFill="1" applyBorder="1" applyAlignment="1" applyProtection="1">
      <alignment horizontal="center"/>
    </xf>
    <xf numFmtId="0" fontId="11" fillId="4" borderId="16" xfId="0" applyFont="1" applyFill="1" applyBorder="1" applyAlignment="1" applyProtection="1">
      <alignment horizontal="center"/>
    </xf>
    <xf numFmtId="0" fontId="8" fillId="6" borderId="3" xfId="1" applyFill="1" applyBorder="1" applyAlignment="1" applyProtection="1">
      <alignment horizontal="center" vertical="top"/>
    </xf>
    <xf numFmtId="0" fontId="8" fillId="6" borderId="15" xfId="1" applyFill="1" applyBorder="1" applyAlignment="1" applyProtection="1">
      <alignment horizontal="center" vertical="top"/>
    </xf>
    <xf numFmtId="0" fontId="8" fillId="6" borderId="16" xfId="1" applyFill="1" applyBorder="1" applyAlignment="1" applyProtection="1">
      <alignment horizontal="center" vertical="top"/>
    </xf>
    <xf numFmtId="0" fontId="13" fillId="6" borderId="9" xfId="0" applyFont="1" applyFill="1" applyBorder="1" applyAlignment="1" applyProtection="1">
      <alignment horizontal="center" vertical="center" wrapText="1"/>
    </xf>
    <xf numFmtId="0" fontId="13" fillId="6" borderId="10" xfId="0" applyFont="1" applyFill="1" applyBorder="1" applyAlignment="1" applyProtection="1">
      <alignment horizontal="center" vertical="center" wrapText="1"/>
    </xf>
    <xf numFmtId="0" fontId="13" fillId="6" borderId="11" xfId="0" applyFont="1" applyFill="1" applyBorder="1" applyAlignment="1" applyProtection="1">
      <alignment horizontal="center" vertical="center" wrapText="1"/>
    </xf>
    <xf numFmtId="0" fontId="25" fillId="6" borderId="1" xfId="0" applyFont="1" applyFill="1" applyBorder="1" applyAlignment="1" applyProtection="1">
      <alignment horizontal="center"/>
    </xf>
    <xf numFmtId="0" fontId="13" fillId="0" borderId="1" xfId="0" applyFont="1" applyBorder="1" applyAlignment="1" applyProtection="1">
      <alignment horizontal="center"/>
      <protection locked="0"/>
    </xf>
    <xf numFmtId="14" fontId="11" fillId="0" borderId="1" xfId="0" applyNumberFormat="1" applyFont="1" applyBorder="1" applyAlignment="1" applyProtection="1">
      <alignment horizontal="center" vertical="center" wrapText="1"/>
      <protection locked="0"/>
    </xf>
    <xf numFmtId="2" fontId="11" fillId="6" borderId="1" xfId="0" applyNumberFormat="1" applyFont="1" applyFill="1" applyBorder="1" applyAlignment="1" applyProtection="1">
      <alignment horizontal="right"/>
    </xf>
    <xf numFmtId="0" fontId="43" fillId="6" borderId="1" xfId="0" applyFont="1" applyFill="1" applyBorder="1" applyAlignment="1" applyProtection="1">
      <alignment horizontal="right"/>
    </xf>
    <xf numFmtId="14" fontId="11" fillId="6" borderId="16" xfId="0" applyNumberFormat="1" applyFont="1" applyFill="1" applyBorder="1" applyAlignment="1" applyProtection="1">
      <alignment horizontal="center"/>
    </xf>
    <xf numFmtId="0" fontId="2" fillId="4" borderId="1" xfId="0" applyFont="1" applyFill="1" applyBorder="1" applyAlignment="1" applyProtection="1">
      <alignment horizontal="left"/>
    </xf>
    <xf numFmtId="0" fontId="13" fillId="0" borderId="1" xfId="0" applyFont="1" applyBorder="1" applyAlignment="1">
      <alignment horizontal="left"/>
    </xf>
    <xf numFmtId="0" fontId="19" fillId="0" borderId="4"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19" fillId="6" borderId="1" xfId="0" applyFont="1" applyFill="1" applyBorder="1" applyAlignment="1">
      <alignment horizontal="left"/>
    </xf>
    <xf numFmtId="0" fontId="19" fillId="6" borderId="1" xfId="0" applyFont="1" applyFill="1" applyBorder="1" applyAlignment="1" applyProtection="1">
      <alignment horizontal="center"/>
    </xf>
    <xf numFmtId="0" fontId="31" fillId="3" borderId="1" xfId="0" applyFont="1" applyFill="1" applyBorder="1" applyAlignment="1" applyProtection="1">
      <alignment horizontal="left"/>
      <protection locked="0"/>
    </xf>
    <xf numFmtId="0" fontId="28" fillId="6" borderId="9" xfId="0" applyFont="1" applyFill="1" applyBorder="1" applyAlignment="1">
      <alignment horizontal="center" vertical="center"/>
    </xf>
    <xf numFmtId="0" fontId="28" fillId="6" borderId="11" xfId="0" applyFont="1" applyFill="1" applyBorder="1" applyAlignment="1">
      <alignment horizontal="center" vertical="center"/>
    </xf>
    <xf numFmtId="0" fontId="28" fillId="6" borderId="12" xfId="0" applyFont="1" applyFill="1" applyBorder="1" applyAlignment="1">
      <alignment horizontal="center" vertical="center"/>
    </xf>
    <xf numFmtId="0" fontId="28" fillId="6" borderId="14" xfId="0" applyFont="1" applyFill="1" applyBorder="1" applyAlignment="1">
      <alignment horizontal="center" vertical="center"/>
    </xf>
    <xf numFmtId="0" fontId="20" fillId="3" borderId="1" xfId="0" applyFont="1" applyFill="1" applyBorder="1" applyAlignment="1" applyProtection="1">
      <alignment horizontal="left"/>
    </xf>
    <xf numFmtId="0" fontId="28" fillId="6" borderId="1" xfId="0" applyFont="1" applyFill="1" applyBorder="1" applyAlignment="1">
      <alignment horizontal="center" vertical="center"/>
    </xf>
    <xf numFmtId="0" fontId="19" fillId="0" borderId="1" xfId="0" applyFont="1" applyFill="1" applyBorder="1" applyAlignment="1" applyProtection="1">
      <alignment horizontal="center" vertical="center"/>
      <protection locked="0"/>
    </xf>
    <xf numFmtId="0" fontId="27" fillId="6" borderId="0" xfId="0" applyFont="1" applyFill="1" applyAlignment="1">
      <alignment horizontal="center"/>
    </xf>
    <xf numFmtId="0" fontId="22" fillId="6" borderId="0" xfId="0" applyFont="1" applyFill="1" applyAlignment="1">
      <alignment horizontal="center"/>
    </xf>
    <xf numFmtId="0" fontId="28" fillId="6" borderId="2" xfId="0" applyFont="1" applyFill="1" applyBorder="1" applyAlignment="1">
      <alignment horizontal="center" vertical="center"/>
    </xf>
    <xf numFmtId="0" fontId="28" fillId="6" borderId="8" xfId="0" applyFont="1" applyFill="1" applyBorder="1" applyAlignment="1">
      <alignment horizontal="center" vertical="center"/>
    </xf>
    <xf numFmtId="0" fontId="32" fillId="0" borderId="3" xfId="0" applyFont="1" applyFill="1" applyBorder="1" applyAlignment="1" applyProtection="1">
      <alignment horizontal="center"/>
      <protection locked="0"/>
    </xf>
    <xf numFmtId="0" fontId="32" fillId="0" borderId="16" xfId="0" applyFont="1" applyFill="1" applyBorder="1" applyAlignment="1" applyProtection="1">
      <alignment horizontal="center"/>
      <protection locked="0"/>
    </xf>
    <xf numFmtId="0" fontId="19" fillId="0" borderId="1" xfId="0" applyFont="1" applyFill="1" applyBorder="1" applyAlignment="1" applyProtection="1">
      <alignment horizontal="center"/>
      <protection locked="0"/>
    </xf>
    <xf numFmtId="0" fontId="19" fillId="0" borderId="3" xfId="0" applyFont="1" applyFill="1" applyBorder="1" applyAlignment="1" applyProtection="1">
      <alignment horizontal="center"/>
      <protection locked="0"/>
    </xf>
    <xf numFmtId="0" fontId="19" fillId="0" borderId="15" xfId="0" applyFont="1" applyFill="1" applyBorder="1" applyAlignment="1" applyProtection="1">
      <alignment horizontal="center"/>
      <protection locked="0"/>
    </xf>
    <xf numFmtId="0" fontId="19" fillId="0" borderId="16" xfId="0" applyFont="1" applyFill="1" applyBorder="1" applyAlignment="1" applyProtection="1">
      <alignment horizontal="center"/>
      <protection locked="0"/>
    </xf>
    <xf numFmtId="0" fontId="28" fillId="6" borderId="1" xfId="0" applyFont="1" applyFill="1" applyBorder="1" applyAlignment="1" applyProtection="1">
      <alignment horizontal="center" wrapText="1"/>
    </xf>
    <xf numFmtId="0" fontId="31" fillId="3" borderId="27" xfId="0" applyFont="1" applyFill="1" applyBorder="1" applyAlignment="1" applyProtection="1">
      <alignment horizontal="left"/>
      <protection locked="0"/>
    </xf>
    <xf numFmtId="0" fontId="31" fillId="3" borderId="0" xfId="0" applyFont="1" applyFill="1" applyBorder="1" applyAlignment="1" applyProtection="1">
      <alignment horizontal="left"/>
      <protection locked="0"/>
    </xf>
    <xf numFmtId="0" fontId="31" fillId="3" borderId="28" xfId="0" applyFont="1" applyFill="1" applyBorder="1" applyAlignment="1" applyProtection="1">
      <alignment horizontal="left"/>
      <protection locked="0"/>
    </xf>
    <xf numFmtId="0" fontId="0" fillId="6" borderId="1" xfId="0" applyFill="1" applyBorder="1" applyAlignment="1">
      <alignment horizontal="center"/>
    </xf>
    <xf numFmtId="0" fontId="19" fillId="0" borderId="3" xfId="0" applyFont="1" applyFill="1" applyBorder="1" applyAlignment="1" applyProtection="1">
      <alignment horizontal="left"/>
      <protection locked="0"/>
    </xf>
    <xf numFmtId="0" fontId="19" fillId="0" borderId="15" xfId="0" applyFont="1" applyFill="1" applyBorder="1" applyAlignment="1" applyProtection="1">
      <alignment horizontal="left"/>
      <protection locked="0"/>
    </xf>
    <xf numFmtId="0" fontId="19" fillId="0" borderId="16" xfId="0" applyFont="1" applyFill="1" applyBorder="1" applyAlignment="1" applyProtection="1">
      <alignment horizontal="left"/>
      <protection locked="0"/>
    </xf>
    <xf numFmtId="0" fontId="19" fillId="6" borderId="10" xfId="0" applyFont="1" applyFill="1" applyBorder="1" applyAlignment="1" applyProtection="1">
      <alignment horizontal="center"/>
    </xf>
    <xf numFmtId="0" fontId="19" fillId="6" borderId="11" xfId="0" applyFont="1" applyFill="1" applyBorder="1" applyAlignment="1" applyProtection="1">
      <alignment horizontal="center"/>
    </xf>
    <xf numFmtId="0" fontId="19" fillId="6" borderId="13" xfId="0" applyFont="1" applyFill="1" applyBorder="1" applyAlignment="1" applyProtection="1">
      <alignment horizontal="center"/>
    </xf>
    <xf numFmtId="0" fontId="19" fillId="6" borderId="14" xfId="0" applyFont="1" applyFill="1" applyBorder="1" applyAlignment="1" applyProtection="1">
      <alignment horizontal="center"/>
    </xf>
    <xf numFmtId="0" fontId="19" fillId="0" borderId="9" xfId="0" applyFont="1" applyFill="1" applyBorder="1" applyAlignment="1" applyProtection="1">
      <alignment horizontal="center" vertical="center"/>
      <protection locked="0"/>
    </xf>
    <xf numFmtId="0" fontId="19" fillId="0" borderId="10" xfId="0" applyFont="1" applyFill="1" applyBorder="1" applyAlignment="1" applyProtection="1">
      <alignment horizontal="center" vertical="center"/>
      <protection locked="0"/>
    </xf>
    <xf numFmtId="0" fontId="19" fillId="0" borderId="12"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protection locked="0"/>
    </xf>
    <xf numFmtId="169" fontId="31" fillId="3" borderId="1" xfId="0" applyNumberFormat="1" applyFont="1" applyFill="1" applyBorder="1" applyAlignment="1" applyProtection="1">
      <alignment horizontal="center"/>
      <protection locked="0"/>
    </xf>
    <xf numFmtId="0" fontId="5" fillId="6" borderId="1" xfId="0" applyFont="1" applyFill="1" applyBorder="1" applyAlignment="1">
      <alignment horizontal="center"/>
    </xf>
    <xf numFmtId="0" fontId="5" fillId="6" borderId="4" xfId="0" applyFont="1" applyFill="1" applyBorder="1" applyAlignment="1">
      <alignment horizontal="center"/>
    </xf>
    <xf numFmtId="14" fontId="19" fillId="3" borderId="1" xfId="0" applyNumberFormat="1" applyFont="1" applyFill="1" applyBorder="1" applyAlignment="1" applyProtection="1">
      <alignment horizontal="center"/>
      <protection locked="0"/>
    </xf>
    <xf numFmtId="0" fontId="5" fillId="6" borderId="3" xfId="0" applyFont="1" applyFill="1" applyBorder="1" applyAlignment="1">
      <alignment horizontal="center"/>
    </xf>
    <xf numFmtId="0" fontId="5" fillId="6" borderId="15" xfId="0" applyFont="1" applyFill="1" applyBorder="1" applyAlignment="1">
      <alignment horizontal="center"/>
    </xf>
    <xf numFmtId="0" fontId="0" fillId="3" borderId="9" xfId="0" applyFill="1" applyBorder="1" applyAlignment="1" applyProtection="1">
      <alignment horizontal="justify" vertical="top"/>
      <protection locked="0"/>
    </xf>
    <xf numFmtId="0" fontId="0" fillId="3" borderId="10" xfId="0" applyFill="1" applyBorder="1" applyAlignment="1" applyProtection="1">
      <alignment horizontal="justify" vertical="top"/>
      <protection locked="0"/>
    </xf>
    <xf numFmtId="0" fontId="0" fillId="3" borderId="11" xfId="0" applyFill="1" applyBorder="1" applyAlignment="1" applyProtection="1">
      <alignment horizontal="justify" vertical="top"/>
      <protection locked="0"/>
    </xf>
    <xf numFmtId="0" fontId="0" fillId="3" borderId="2" xfId="0" applyFill="1" applyBorder="1" applyAlignment="1" applyProtection="1">
      <alignment horizontal="justify" vertical="top"/>
      <protection locked="0"/>
    </xf>
    <xf numFmtId="0" fontId="0" fillId="3" borderId="0" xfId="0" applyFill="1" applyBorder="1" applyAlignment="1" applyProtection="1">
      <alignment horizontal="justify" vertical="top"/>
      <protection locked="0"/>
    </xf>
    <xf numFmtId="0" fontId="0" fillId="3" borderId="8" xfId="0" applyFill="1" applyBorder="1" applyAlignment="1" applyProtection="1">
      <alignment horizontal="justify" vertical="top"/>
      <protection locked="0"/>
    </xf>
    <xf numFmtId="0" fontId="0" fillId="3" borderId="12" xfId="0" applyFill="1" applyBorder="1" applyAlignment="1" applyProtection="1">
      <alignment horizontal="justify" vertical="top"/>
      <protection locked="0"/>
    </xf>
    <xf numFmtId="0" fontId="0" fillId="3" borderId="13" xfId="0" applyFill="1" applyBorder="1" applyAlignment="1" applyProtection="1">
      <alignment horizontal="justify" vertical="top"/>
      <protection locked="0"/>
    </xf>
    <xf numFmtId="0" fontId="0" fillId="3" borderId="14" xfId="0" applyFill="1" applyBorder="1" applyAlignment="1" applyProtection="1">
      <alignment horizontal="justify" vertical="top"/>
      <protection locked="0"/>
    </xf>
    <xf numFmtId="0" fontId="33" fillId="3" borderId="3" xfId="0" applyFont="1" applyFill="1" applyBorder="1" applyAlignment="1" applyProtection="1">
      <alignment horizontal="left"/>
      <protection locked="0"/>
    </xf>
    <xf numFmtId="0" fontId="33" fillId="3" borderId="15" xfId="0" applyFont="1" applyFill="1" applyBorder="1" applyAlignment="1" applyProtection="1">
      <alignment horizontal="left"/>
      <protection locked="0"/>
    </xf>
    <xf numFmtId="0" fontId="33" fillId="3" borderId="16" xfId="0" applyFont="1" applyFill="1" applyBorder="1" applyAlignment="1" applyProtection="1">
      <alignment horizontal="left"/>
      <protection locked="0"/>
    </xf>
    <xf numFmtId="0" fontId="0" fillId="6" borderId="3" xfId="0" applyFill="1" applyBorder="1" applyAlignment="1">
      <alignment horizontal="center"/>
    </xf>
    <xf numFmtId="0" fontId="0" fillId="6" borderId="15" xfId="0" applyFill="1" applyBorder="1" applyAlignment="1">
      <alignment horizontal="center"/>
    </xf>
    <xf numFmtId="0" fontId="0" fillId="6" borderId="16" xfId="0" applyFill="1" applyBorder="1" applyAlignment="1">
      <alignment horizontal="center"/>
    </xf>
    <xf numFmtId="0" fontId="19" fillId="6" borderId="1" xfId="0" applyFont="1" applyFill="1" applyBorder="1" applyAlignment="1" applyProtection="1">
      <alignment horizontal="center"/>
      <protection locked="0"/>
    </xf>
    <xf numFmtId="0" fontId="19" fillId="3" borderId="9" xfId="0" applyFont="1" applyFill="1" applyBorder="1" applyAlignment="1" applyProtection="1">
      <alignment horizontal="center" vertical="center"/>
      <protection locked="0"/>
    </xf>
    <xf numFmtId="0" fontId="19" fillId="3" borderId="10" xfId="0" applyFont="1" applyFill="1" applyBorder="1" applyAlignment="1" applyProtection="1">
      <alignment horizontal="center" vertical="center"/>
      <protection locked="0"/>
    </xf>
    <xf numFmtId="0" fontId="19" fillId="3" borderId="11" xfId="0" applyFont="1" applyFill="1" applyBorder="1" applyAlignment="1" applyProtection="1">
      <alignment horizontal="center" vertical="center"/>
      <protection locked="0"/>
    </xf>
    <xf numFmtId="0" fontId="19" fillId="3" borderId="12" xfId="0" applyFont="1" applyFill="1" applyBorder="1" applyAlignment="1" applyProtection="1">
      <alignment horizontal="center" vertical="center"/>
      <protection locked="0"/>
    </xf>
    <xf numFmtId="0" fontId="19" fillId="3" borderId="13" xfId="0" applyFont="1" applyFill="1" applyBorder="1" applyAlignment="1" applyProtection="1">
      <alignment horizontal="center" vertical="center"/>
      <protection locked="0"/>
    </xf>
    <xf numFmtId="0" fontId="19" fillId="3" borderId="14" xfId="0" applyFont="1" applyFill="1" applyBorder="1" applyAlignment="1" applyProtection="1">
      <alignment horizontal="center" vertical="center"/>
      <protection locked="0"/>
    </xf>
    <xf numFmtId="0" fontId="19" fillId="6" borderId="3" xfId="0" applyFont="1" applyFill="1" applyBorder="1" applyAlignment="1" applyProtection="1">
      <alignment horizontal="center" vertical="center"/>
      <protection locked="0"/>
    </xf>
    <xf numFmtId="0" fontId="19" fillId="6" borderId="15" xfId="0" applyFont="1" applyFill="1" applyBorder="1" applyAlignment="1" applyProtection="1">
      <alignment horizontal="center" vertical="center"/>
      <protection locked="0"/>
    </xf>
    <xf numFmtId="0" fontId="19" fillId="6" borderId="16" xfId="0" applyFont="1" applyFill="1" applyBorder="1" applyAlignment="1" applyProtection="1">
      <alignment horizontal="center" vertical="center"/>
      <protection locked="0"/>
    </xf>
    <xf numFmtId="0" fontId="0" fillId="6" borderId="0" xfId="0" applyFill="1" applyAlignment="1">
      <alignment horizontal="center"/>
    </xf>
    <xf numFmtId="0" fontId="10" fillId="6" borderId="1" xfId="0" applyFont="1" applyFill="1" applyBorder="1" applyAlignment="1">
      <alignment horizontal="center"/>
    </xf>
    <xf numFmtId="0" fontId="10" fillId="4" borderId="3" xfId="0" applyFont="1" applyFill="1" applyBorder="1" applyAlignment="1">
      <alignment horizontal="left"/>
    </xf>
    <xf numFmtId="0" fontId="10" fillId="4" borderId="15" xfId="0" applyFont="1" applyFill="1" applyBorder="1" applyAlignment="1">
      <alignment horizontal="left"/>
    </xf>
    <xf numFmtId="0" fontId="10" fillId="4" borderId="16" xfId="0" applyFont="1" applyFill="1" applyBorder="1" applyAlignment="1">
      <alignment horizontal="left"/>
    </xf>
    <xf numFmtId="0" fontId="10" fillId="4" borderId="1" xfId="0" applyFont="1" applyFill="1" applyBorder="1" applyAlignment="1">
      <alignment horizontal="center"/>
    </xf>
    <xf numFmtId="14" fontId="0" fillId="3" borderId="1" xfId="0" applyNumberFormat="1" applyFill="1" applyBorder="1" applyAlignment="1" applyProtection="1">
      <alignment horizontal="left"/>
      <protection locked="0"/>
    </xf>
    <xf numFmtId="0" fontId="10" fillId="4" borderId="3" xfId="0" applyFont="1" applyFill="1" applyBorder="1" applyAlignment="1">
      <alignment horizontal="left" vertical="center"/>
    </xf>
    <xf numFmtId="0" fontId="10" fillId="4" borderId="15" xfId="0" applyFont="1" applyFill="1" applyBorder="1" applyAlignment="1">
      <alignment horizontal="left" vertical="center"/>
    </xf>
    <xf numFmtId="0" fontId="10" fillId="4" borderId="16" xfId="0" applyFont="1" applyFill="1" applyBorder="1" applyAlignment="1">
      <alignment horizontal="left" vertical="center"/>
    </xf>
    <xf numFmtId="0" fontId="33" fillId="0" borderId="2" xfId="0" applyFont="1" applyBorder="1" applyAlignment="1">
      <alignment horizontal="left"/>
    </xf>
    <xf numFmtId="0" fontId="33" fillId="0" borderId="0" xfId="0" applyFont="1" applyAlignment="1">
      <alignment horizontal="left"/>
    </xf>
    <xf numFmtId="0" fontId="9" fillId="0" borderId="2" xfId="0" applyFont="1" applyBorder="1" applyAlignment="1">
      <alignment horizontal="left"/>
    </xf>
    <xf numFmtId="0" fontId="9" fillId="0" borderId="0" xfId="0" applyFont="1" applyAlignment="1">
      <alignment horizontal="left"/>
    </xf>
    <xf numFmtId="0" fontId="9" fillId="0" borderId="0" xfId="0" applyFont="1" applyBorder="1" applyAlignment="1">
      <alignment horizontal="left"/>
    </xf>
    <xf numFmtId="0" fontId="10" fillId="4" borderId="3" xfId="0" applyFont="1" applyFill="1" applyBorder="1" applyAlignment="1">
      <alignment horizontal="center"/>
    </xf>
    <xf numFmtId="0" fontId="10" fillId="4" borderId="15" xfId="0" applyFont="1" applyFill="1" applyBorder="1" applyAlignment="1">
      <alignment horizontal="center"/>
    </xf>
    <xf numFmtId="0" fontId="10" fillId="4" borderId="16" xfId="0" applyFont="1" applyFill="1" applyBorder="1" applyAlignment="1">
      <alignment horizontal="center"/>
    </xf>
    <xf numFmtId="0" fontId="10" fillId="8" borderId="1" xfId="0" applyFont="1" applyFill="1" applyBorder="1" applyAlignment="1">
      <alignment horizontal="center"/>
    </xf>
    <xf numFmtId="0" fontId="10" fillId="0" borderId="0" xfId="0" applyFont="1" applyBorder="1" applyAlignment="1">
      <alignment horizontal="center"/>
    </xf>
    <xf numFmtId="0" fontId="10" fillId="3" borderId="17" xfId="0" applyFont="1" applyFill="1" applyBorder="1" applyAlignment="1">
      <alignment horizontal="center"/>
    </xf>
    <xf numFmtId="0" fontId="10" fillId="3" borderId="18" xfId="0" applyFont="1" applyFill="1" applyBorder="1" applyAlignment="1">
      <alignment horizontal="center"/>
    </xf>
    <xf numFmtId="0" fontId="10" fillId="3" borderId="19" xfId="0" applyFont="1" applyFill="1" applyBorder="1" applyAlignment="1" applyProtection="1">
      <alignment horizontal="center"/>
      <protection locked="0"/>
    </xf>
    <xf numFmtId="0" fontId="10" fillId="3" borderId="20" xfId="0" applyFont="1" applyFill="1" applyBorder="1" applyAlignment="1" applyProtection="1">
      <alignment horizontal="center"/>
      <protection locked="0"/>
    </xf>
    <xf numFmtId="0" fontId="10" fillId="3" borderId="21" xfId="0" applyFont="1" applyFill="1" applyBorder="1" applyAlignment="1" applyProtection="1">
      <alignment horizontal="center"/>
      <protection locked="0"/>
    </xf>
    <xf numFmtId="14" fontId="10" fillId="6" borderId="31" xfId="0" applyNumberFormat="1" applyFont="1" applyFill="1" applyBorder="1" applyAlignment="1">
      <alignment horizontal="center"/>
    </xf>
    <xf numFmtId="169" fontId="10" fillId="6" borderId="31" xfId="0" applyNumberFormat="1" applyFont="1" applyFill="1" applyBorder="1" applyAlignment="1">
      <alignment horizontal="center"/>
    </xf>
    <xf numFmtId="169" fontId="10" fillId="6" borderId="32" xfId="0" applyNumberFormat="1" applyFont="1" applyFill="1" applyBorder="1" applyAlignment="1">
      <alignment horizontal="center"/>
    </xf>
    <xf numFmtId="166" fontId="10" fillId="6" borderId="31" xfId="0" applyNumberFormat="1" applyFont="1" applyFill="1" applyBorder="1" applyAlignment="1">
      <alignment horizontal="center"/>
    </xf>
    <xf numFmtId="0" fontId="10" fillId="6" borderId="3" xfId="0" applyFont="1" applyFill="1" applyBorder="1" applyAlignment="1" applyProtection="1">
      <alignment horizontal="center" vertical="center" wrapText="1"/>
      <protection locked="0"/>
    </xf>
    <xf numFmtId="0" fontId="10" fillId="6" borderId="15" xfId="0" applyFont="1" applyFill="1" applyBorder="1" applyAlignment="1" applyProtection="1">
      <alignment horizontal="center" vertical="center" wrapText="1"/>
      <protection locked="0"/>
    </xf>
    <xf numFmtId="0" fontId="10" fillId="6" borderId="16" xfId="0" applyFont="1" applyFill="1" applyBorder="1" applyAlignment="1" applyProtection="1">
      <alignment horizontal="center" vertical="center" wrapText="1"/>
      <protection locked="0"/>
    </xf>
    <xf numFmtId="168" fontId="10" fillId="6" borderId="33" xfId="0" quotePrefix="1" applyNumberFormat="1" applyFont="1" applyFill="1" applyBorder="1" applyAlignment="1">
      <alignment horizontal="center"/>
    </xf>
    <xf numFmtId="168" fontId="10" fillId="6" borderId="34" xfId="0" quotePrefix="1" applyNumberFormat="1" applyFont="1" applyFill="1" applyBorder="1" applyAlignment="1">
      <alignment horizontal="center"/>
    </xf>
    <xf numFmtId="168" fontId="10" fillId="6" borderId="35" xfId="0" quotePrefix="1" applyNumberFormat="1" applyFont="1" applyFill="1" applyBorder="1" applyAlignment="1">
      <alignment horizontal="center"/>
    </xf>
    <xf numFmtId="0" fontId="10" fillId="6" borderId="1" xfId="0" applyFont="1" applyFill="1" applyBorder="1" applyAlignment="1" applyProtection="1">
      <alignment horizontal="center" vertical="center"/>
      <protection locked="0"/>
    </xf>
    <xf numFmtId="166" fontId="10" fillId="6" borderId="30" xfId="0" applyNumberFormat="1" applyFont="1" applyFill="1" applyBorder="1" applyAlignment="1">
      <alignment horizontal="center"/>
    </xf>
    <xf numFmtId="169" fontId="10" fillId="6" borderId="30" xfId="0" applyNumberFormat="1" applyFont="1" applyFill="1" applyBorder="1" applyAlignment="1">
      <alignment horizontal="center"/>
    </xf>
    <xf numFmtId="0" fontId="10" fillId="3" borderId="22" xfId="0" applyFont="1" applyFill="1" applyBorder="1" applyAlignment="1">
      <alignment horizontal="left"/>
    </xf>
    <xf numFmtId="0" fontId="10" fillId="3" borderId="18" xfId="0" applyFont="1" applyFill="1" applyBorder="1" applyAlignment="1">
      <alignment horizontal="left"/>
    </xf>
    <xf numFmtId="0" fontId="10" fillId="3" borderId="23" xfId="0" applyFont="1" applyFill="1" applyBorder="1" applyAlignment="1">
      <alignment horizontal="left"/>
    </xf>
    <xf numFmtId="0" fontId="10" fillId="0" borderId="1" xfId="0" applyFont="1" applyBorder="1" applyAlignment="1">
      <alignment horizontal="center" vertical="center"/>
    </xf>
    <xf numFmtId="0" fontId="10" fillId="3" borderId="40" xfId="0" applyFont="1" applyFill="1" applyBorder="1" applyAlignment="1">
      <alignment horizontal="center"/>
    </xf>
    <xf numFmtId="0" fontId="10" fillId="3" borderId="41" xfId="0" applyFont="1" applyFill="1" applyBorder="1" applyAlignment="1">
      <alignment horizontal="center"/>
    </xf>
    <xf numFmtId="0" fontId="10" fillId="3" borderId="42" xfId="0" applyFont="1" applyFill="1" applyBorder="1" applyAlignment="1">
      <alignment horizontal="center"/>
    </xf>
    <xf numFmtId="0" fontId="10" fillId="3" borderId="43" xfId="0" applyFont="1" applyFill="1" applyBorder="1" applyAlignment="1">
      <alignment horizontal="center"/>
    </xf>
    <xf numFmtId="0" fontId="41" fillId="0" borderId="1" xfId="0" applyFont="1" applyBorder="1" applyAlignment="1">
      <alignment horizontal="center" vertical="center"/>
    </xf>
    <xf numFmtId="0" fontId="37" fillId="3" borderId="39" xfId="0" applyFont="1" applyFill="1" applyBorder="1" applyAlignment="1">
      <alignment horizontal="center"/>
    </xf>
    <xf numFmtId="0" fontId="37" fillId="3" borderId="40" xfId="0" applyFont="1" applyFill="1" applyBorder="1" applyAlignment="1">
      <alignment horizontal="center"/>
    </xf>
    <xf numFmtId="0" fontId="10" fillId="6" borderId="36" xfId="0" applyFont="1" applyFill="1" applyBorder="1" applyAlignment="1">
      <alignment horizontal="center"/>
    </xf>
    <xf numFmtId="0" fontId="10" fillId="6" borderId="0" xfId="0" applyFont="1" applyFill="1" applyBorder="1" applyAlignment="1">
      <alignment horizontal="center"/>
    </xf>
    <xf numFmtId="0" fontId="0" fillId="0" borderId="1" xfId="0" applyFill="1" applyBorder="1" applyAlignment="1" applyProtection="1">
      <alignment horizontal="center"/>
      <protection locked="0"/>
    </xf>
    <xf numFmtId="14" fontId="10" fillId="6" borderId="30" xfId="0" applyNumberFormat="1" applyFont="1" applyFill="1" applyBorder="1" applyAlignment="1">
      <alignment horizontal="center"/>
    </xf>
    <xf numFmtId="0" fontId="10" fillId="3" borderId="1" xfId="0" applyFont="1" applyFill="1" applyBorder="1" applyAlignment="1" applyProtection="1">
      <alignment horizontal="left" vertical="top" wrapText="1" readingOrder="2"/>
      <protection locked="0"/>
    </xf>
    <xf numFmtId="0" fontId="0" fillId="3" borderId="3" xfId="0" applyFill="1" applyBorder="1" applyAlignment="1" applyProtection="1">
      <alignment horizontal="left"/>
      <protection locked="0"/>
    </xf>
    <xf numFmtId="0" fontId="0" fillId="3" borderId="15" xfId="0" applyFill="1" applyBorder="1" applyAlignment="1" applyProtection="1">
      <alignment horizontal="left"/>
      <protection locked="0"/>
    </xf>
    <xf numFmtId="0" fontId="0" fillId="3" borderId="16" xfId="0" applyFill="1" applyBorder="1" applyAlignment="1" applyProtection="1">
      <alignment horizontal="left"/>
      <protection locked="0"/>
    </xf>
    <xf numFmtId="0" fontId="10" fillId="6" borderId="3" xfId="0" applyFont="1" applyFill="1" applyBorder="1" applyAlignment="1" applyProtection="1">
      <alignment horizontal="right"/>
      <protection locked="0"/>
    </xf>
    <xf numFmtId="0" fontId="10" fillId="6" borderId="15" xfId="0" applyFont="1" applyFill="1" applyBorder="1" applyAlignment="1" applyProtection="1">
      <alignment horizontal="right"/>
      <protection locked="0"/>
    </xf>
    <xf numFmtId="0" fontId="10" fillId="6" borderId="16" xfId="0" applyFont="1" applyFill="1" applyBorder="1" applyAlignment="1" applyProtection="1">
      <alignment horizontal="right"/>
      <protection locked="0"/>
    </xf>
    <xf numFmtId="0" fontId="10" fillId="6" borderId="1" xfId="0" applyFont="1" applyFill="1" applyBorder="1" applyAlignment="1" applyProtection="1">
      <alignment horizontal="center" vertical="top"/>
      <protection locked="0"/>
    </xf>
    <xf numFmtId="0" fontId="0" fillId="0" borderId="3" xfId="0" applyFill="1" applyBorder="1" applyAlignment="1" applyProtection="1">
      <alignment horizontal="left"/>
      <protection locked="0"/>
    </xf>
    <xf numFmtId="0" fontId="0" fillId="0" borderId="15" xfId="0" applyFill="1" applyBorder="1" applyAlignment="1" applyProtection="1">
      <alignment horizontal="left"/>
      <protection locked="0"/>
    </xf>
    <xf numFmtId="0" fontId="0" fillId="0" borderId="16" xfId="0" applyFill="1" applyBorder="1" applyAlignment="1" applyProtection="1">
      <alignment horizontal="left"/>
      <protection locked="0"/>
    </xf>
    <xf numFmtId="0" fontId="0" fillId="6" borderId="1" xfId="0" applyFill="1" applyBorder="1" applyAlignment="1">
      <alignment horizontal="center" vertical="center"/>
    </xf>
    <xf numFmtId="0" fontId="0" fillId="0" borderId="1" xfId="0" applyBorder="1" applyAlignment="1" applyProtection="1">
      <alignment horizontal="center"/>
      <protection locked="0"/>
    </xf>
    <xf numFmtId="0" fontId="0" fillId="3" borderId="9" xfId="0" applyFill="1" applyBorder="1" applyAlignment="1" applyProtection="1">
      <alignment horizontal="center" vertical="center" wrapText="1"/>
      <protection locked="0"/>
    </xf>
    <xf numFmtId="0" fontId="0" fillId="3" borderId="10" xfId="0" applyFill="1" applyBorder="1" applyAlignment="1" applyProtection="1">
      <alignment horizontal="center" vertical="center" wrapText="1"/>
      <protection locked="0"/>
    </xf>
    <xf numFmtId="0" fontId="0" fillId="3" borderId="11" xfId="0" applyFill="1" applyBorder="1" applyAlignment="1" applyProtection="1">
      <alignment horizontal="center" vertical="center" wrapText="1"/>
      <protection locked="0"/>
    </xf>
    <xf numFmtId="0" fontId="0" fillId="3" borderId="2" xfId="0" applyFill="1" applyBorder="1" applyAlignment="1" applyProtection="1">
      <alignment horizontal="center" vertical="center" wrapText="1"/>
      <protection locked="0"/>
    </xf>
    <xf numFmtId="0" fontId="0" fillId="3" borderId="0" xfId="0" applyFill="1" applyBorder="1" applyAlignment="1" applyProtection="1">
      <alignment horizontal="center" vertical="center" wrapText="1"/>
      <protection locked="0"/>
    </xf>
    <xf numFmtId="0" fontId="0" fillId="3" borderId="8" xfId="0" applyFill="1" applyBorder="1" applyAlignment="1" applyProtection="1">
      <alignment horizontal="center" vertical="center" wrapText="1"/>
      <protection locked="0"/>
    </xf>
    <xf numFmtId="0" fontId="0" fillId="3" borderId="12" xfId="0" applyFill="1" applyBorder="1" applyAlignment="1" applyProtection="1">
      <alignment horizontal="center" vertical="center" wrapText="1"/>
      <protection locked="0"/>
    </xf>
    <xf numFmtId="0" fontId="0" fillId="3" borderId="13" xfId="0" applyFill="1" applyBorder="1" applyAlignment="1" applyProtection="1">
      <alignment horizontal="center" vertical="center" wrapText="1"/>
      <protection locked="0"/>
    </xf>
    <xf numFmtId="0" fontId="0" fillId="3" borderId="14" xfId="0" applyFill="1" applyBorder="1" applyAlignment="1" applyProtection="1">
      <alignment horizontal="center" vertical="center" wrapText="1"/>
      <protection locked="0"/>
    </xf>
    <xf numFmtId="14" fontId="0" fillId="3" borderId="1" xfId="0" applyNumberFormat="1"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0" borderId="1" xfId="0" applyBorder="1" applyAlignment="1" applyProtection="1">
      <alignment horizontal="center" vertical="center"/>
      <protection locked="0"/>
    </xf>
    <xf numFmtId="0" fontId="10" fillId="6" borderId="1" xfId="0" applyFont="1" applyFill="1" applyBorder="1" applyAlignment="1">
      <alignment horizontal="center" vertical="center"/>
    </xf>
    <xf numFmtId="0" fontId="10" fillId="6" borderId="16" xfId="0" applyFont="1" applyFill="1" applyBorder="1" applyAlignment="1">
      <alignment horizontal="center"/>
    </xf>
    <xf numFmtId="0" fontId="10" fillId="6" borderId="3" xfId="0" applyFont="1" applyFill="1" applyBorder="1" applyAlignment="1">
      <alignment horizontal="center"/>
    </xf>
    <xf numFmtId="0" fontId="10" fillId="6" borderId="3" xfId="0" applyFont="1" applyFill="1" applyBorder="1" applyAlignment="1">
      <alignment horizontal="center" vertical="center"/>
    </xf>
    <xf numFmtId="0" fontId="10" fillId="6" borderId="16" xfId="0" applyFont="1" applyFill="1" applyBorder="1" applyAlignment="1">
      <alignment horizontal="center" vertical="center"/>
    </xf>
    <xf numFmtId="0" fontId="0" fillId="0" borderId="3" xfId="0" applyBorder="1" applyAlignment="1">
      <alignment horizontal="center"/>
    </xf>
    <xf numFmtId="0" fontId="0" fillId="0" borderId="16" xfId="0" applyBorder="1" applyAlignment="1">
      <alignment horizontal="center"/>
    </xf>
    <xf numFmtId="0" fontId="41" fillId="6" borderId="1" xfId="0" applyFont="1" applyFill="1" applyBorder="1" applyAlignment="1">
      <alignment horizontal="center" vertical="center"/>
    </xf>
    <xf numFmtId="0" fontId="39" fillId="3" borderId="0" xfId="0" applyFont="1" applyFill="1" applyAlignment="1">
      <alignment horizontal="center" vertical="center" wrapText="1"/>
    </xf>
    <xf numFmtId="0" fontId="29" fillId="3" borderId="0" xfId="0" applyFont="1" applyFill="1" applyAlignment="1">
      <alignment horizontal="center"/>
    </xf>
    <xf numFmtId="0" fontId="16" fillId="6" borderId="0" xfId="0" applyFont="1" applyFill="1" applyAlignment="1">
      <alignment horizontal="justify" wrapText="1"/>
    </xf>
    <xf numFmtId="168" fontId="47" fillId="0" borderId="13" xfId="0" applyNumberFormat="1" applyFont="1" applyBorder="1" applyAlignment="1">
      <alignment horizontal="right" vertical="center"/>
    </xf>
    <xf numFmtId="0" fontId="41" fillId="6" borderId="9" xfId="0" applyFont="1" applyFill="1" applyBorder="1" applyAlignment="1">
      <alignment horizontal="center"/>
    </xf>
    <xf numFmtId="0" fontId="41" fillId="6" borderId="11" xfId="0" applyFont="1" applyFill="1" applyBorder="1" applyAlignment="1">
      <alignment horizontal="center"/>
    </xf>
    <xf numFmtId="0" fontId="41" fillId="6" borderId="2" xfId="0" applyFont="1" applyFill="1" applyBorder="1" applyAlignment="1">
      <alignment horizontal="center"/>
    </xf>
    <xf numFmtId="0" fontId="41" fillId="6" borderId="8" xfId="0" applyFont="1" applyFill="1" applyBorder="1" applyAlignment="1">
      <alignment horizontal="center"/>
    </xf>
    <xf numFmtId="0" fontId="41" fillId="6" borderId="12" xfId="0" applyFont="1" applyFill="1" applyBorder="1" applyAlignment="1">
      <alignment horizontal="center"/>
    </xf>
    <xf numFmtId="0" fontId="41" fillId="6" borderId="14" xfId="0" applyFont="1" applyFill="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42" fillId="0" borderId="13" xfId="0" applyFont="1" applyBorder="1" applyAlignment="1">
      <alignment horizontal="center" vertical="center"/>
    </xf>
    <xf numFmtId="171" fontId="10" fillId="6" borderId="3" xfId="3" applyNumberFormat="1" applyFont="1" applyFill="1" applyBorder="1" applyAlignment="1">
      <alignment horizontal="center"/>
    </xf>
    <xf numFmtId="171" fontId="10" fillId="6" borderId="15" xfId="3" applyNumberFormat="1" applyFont="1" applyFill="1" applyBorder="1" applyAlignment="1">
      <alignment horizontal="center"/>
    </xf>
    <xf numFmtId="171" fontId="10" fillId="6" borderId="16" xfId="3" applyNumberFormat="1" applyFont="1" applyFill="1" applyBorder="1" applyAlignment="1">
      <alignment horizontal="center"/>
    </xf>
    <xf numFmtId="0" fontId="10" fillId="6" borderId="4" xfId="0" applyFont="1" applyFill="1" applyBorder="1" applyAlignment="1">
      <alignment horizontal="center" vertical="center"/>
    </xf>
    <xf numFmtId="0" fontId="10" fillId="6" borderId="6" xfId="0" applyFont="1" applyFill="1" applyBorder="1" applyAlignment="1">
      <alignment horizontal="center" vertical="center"/>
    </xf>
    <xf numFmtId="165" fontId="6" fillId="6" borderId="3" xfId="3" applyFont="1" applyFill="1" applyBorder="1" applyAlignment="1">
      <alignment horizontal="center"/>
    </xf>
    <xf numFmtId="165" fontId="6" fillId="6" borderId="16" xfId="3" applyFont="1" applyFill="1" applyBorder="1" applyAlignment="1">
      <alignment horizontal="center"/>
    </xf>
    <xf numFmtId="0" fontId="10" fillId="6" borderId="1" xfId="0" applyFont="1" applyFill="1" applyBorder="1" applyAlignment="1">
      <alignment horizontal="right"/>
    </xf>
    <xf numFmtId="0" fontId="10" fillId="3" borderId="1" xfId="0" applyFont="1" applyFill="1" applyBorder="1" applyAlignment="1" applyProtection="1">
      <alignment horizontal="justify"/>
      <protection locked="0"/>
    </xf>
    <xf numFmtId="0" fontId="0" fillId="6" borderId="3" xfId="0" applyFont="1" applyFill="1" applyBorder="1" applyAlignment="1">
      <alignment horizontal="left"/>
    </xf>
    <xf numFmtId="0" fontId="0" fillId="6" borderId="16" xfId="0" applyFont="1" applyFill="1" applyBorder="1" applyAlignment="1">
      <alignment horizontal="left"/>
    </xf>
  </cellXfs>
  <cellStyles count="4">
    <cellStyle name="Hiperlink" xfId="1" builtinId="8"/>
    <cellStyle name="Normal" xfId="0" builtinId="0"/>
    <cellStyle name="Porcentagem" xfId="2" builtinId="5"/>
    <cellStyle name="Vírgula" xfId="3" builtinId="3"/>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Label"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Scroll" dx="22" fmlaLink="$S$1" max="1000" min="1" page="10" val="115"/>
</file>

<file path=xl/ctrlProps/ctrlProp6.xml><?xml version="1.0" encoding="utf-8"?>
<formControlPr xmlns="http://schemas.microsoft.com/office/spreadsheetml/2009/9/main" objectType="Scroll" dx="22" fmlaLink="$S$1" max="1000" min="1" page="10" val="115"/>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771525</xdr:colOff>
          <xdr:row>3</xdr:row>
          <xdr:rowOff>28575</xdr:rowOff>
        </xdr:from>
        <xdr:to>
          <xdr:col>10</xdr:col>
          <xdr:colOff>838200</xdr:colOff>
          <xdr:row>3</xdr:row>
          <xdr:rowOff>133350</xdr:rowOff>
        </xdr:to>
        <xdr:sp macro="" textlink="">
          <xdr:nvSpPr>
            <xdr:cNvPr id="4097" name="Button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txBody>
            <a:bodyPr vertOverflow="clip" wrap="square" lIns="18288" tIns="0" rIns="0" bIns="0" anchor="ctr" upright="1"/>
            <a:lstStyle/>
            <a:p>
              <a:pPr algn="ctr" rtl="0">
                <a:defRPr sz="1000"/>
              </a:pPr>
              <a:endParaRPr lang="pt-B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32</xdr:col>
          <xdr:colOff>47625</xdr:colOff>
          <xdr:row>6</xdr:row>
          <xdr:rowOff>95250</xdr:rowOff>
        </xdr:from>
        <xdr:ext cx="28575" cy="219075"/>
        <xdr:sp macro="" textlink="">
          <xdr:nvSpPr>
            <xdr:cNvPr id="1025" name="Label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xdr:from>
          <xdr:col>28</xdr:col>
          <xdr:colOff>9525</xdr:colOff>
          <xdr:row>15</xdr:row>
          <xdr:rowOff>28575</xdr:rowOff>
        </xdr:from>
        <xdr:to>
          <xdr:col>30</xdr:col>
          <xdr:colOff>0</xdr:colOff>
          <xdr:row>16</xdr:row>
          <xdr:rowOff>152400</xdr:rowOff>
        </xdr:to>
        <xdr:sp macro="" textlink="">
          <xdr:nvSpPr>
            <xdr:cNvPr id="1026" name="Button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pt-BR" sz="1100" b="0" i="0" u="none" strike="noStrike" baseline="0">
                  <a:solidFill>
                    <a:srgbClr val="000000"/>
                  </a:solidFill>
                  <a:latin typeface="Calibri"/>
                  <a:ea typeface="Calibri"/>
                  <a:cs typeface="Calibri"/>
                </a:rPr>
                <a:t>Visualizar Recibo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200025</xdr:colOff>
          <xdr:row>17</xdr:row>
          <xdr:rowOff>123825</xdr:rowOff>
        </xdr:from>
        <xdr:to>
          <xdr:col>30</xdr:col>
          <xdr:colOff>38100</xdr:colOff>
          <xdr:row>19</xdr:row>
          <xdr:rowOff>0</xdr:rowOff>
        </xdr:to>
        <xdr:sp macro="" textlink="">
          <xdr:nvSpPr>
            <xdr:cNvPr id="1027" name="Button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pt-BR" sz="1100" b="0" i="0" u="none" strike="noStrike" baseline="0">
                  <a:solidFill>
                    <a:srgbClr val="000000"/>
                  </a:solidFill>
                  <a:latin typeface="Calibri"/>
                  <a:ea typeface="Calibri"/>
                  <a:cs typeface="Calibri"/>
                </a:rPr>
                <a:t>Imprimir Recibo</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28575</xdr:colOff>
      <xdr:row>5</xdr:row>
      <xdr:rowOff>66032</xdr:rowOff>
    </xdr:to>
    <xdr:pic>
      <xdr:nvPicPr>
        <xdr:cNvPr id="6277" name="Imagem 1" descr="logo_usp_cebimar_pb">
          <a:extLst>
            <a:ext uri="{FF2B5EF4-FFF2-40B4-BE49-F238E27FC236}">
              <a16:creationId xmlns:a16="http://schemas.microsoft.com/office/drawing/2014/main" id="{00000000-0008-0000-0300-000085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0" y="0"/>
          <a:ext cx="4000500" cy="1018532"/>
        </a:xfrm>
        <a:prstGeom prst="rect">
          <a:avLst/>
        </a:prstGeom>
        <a:solidFill>
          <a:srgbClr val="BFBFB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7</xdr:col>
          <xdr:colOff>0</xdr:colOff>
          <xdr:row>68</xdr:row>
          <xdr:rowOff>104775</xdr:rowOff>
        </xdr:to>
        <xdr:sp macro="" textlink="">
          <xdr:nvSpPr>
            <xdr:cNvPr id="6146" name="Object 2" hidden="1">
              <a:extLst>
                <a:ext uri="{63B3BB69-23CF-44E3-9099-C40C66FF867C}">
                  <a14:compatExt spid="_x0000_s614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5</xdr:row>
      <xdr:rowOff>66032</xdr:rowOff>
    </xdr:to>
    <xdr:pic>
      <xdr:nvPicPr>
        <xdr:cNvPr id="2" name="Imagem 1" descr="logo_usp_cebimar_pb">
          <a:extLst>
            <a:ext uri="{FF2B5EF4-FFF2-40B4-BE49-F238E27FC236}">
              <a16:creationId xmlns:a16="http://schemas.microsoft.com/office/drawing/2014/main" id="{00000000-0008-0000-0300-000085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0" y="0"/>
          <a:ext cx="4000500" cy="1009007"/>
        </a:xfrm>
        <a:prstGeom prst="rect">
          <a:avLst/>
        </a:prstGeom>
        <a:solidFill>
          <a:srgbClr val="BFBFB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5</xdr:col>
          <xdr:colOff>0</xdr:colOff>
          <xdr:row>66</xdr:row>
          <xdr:rowOff>104775</xdr:rowOff>
        </xdr:to>
        <xdr:sp macro="" textlink="">
          <xdr:nvSpPr>
            <xdr:cNvPr id="12289" name="Object 1" hidden="1">
              <a:extLst>
                <a:ext uri="{63B3BB69-23CF-44E3-9099-C40C66FF867C}">
                  <a14:compatExt spid="_x0000_s1228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76200</xdr:colOff>
          <xdr:row>2</xdr:row>
          <xdr:rowOff>28575</xdr:rowOff>
        </xdr:from>
        <xdr:to>
          <xdr:col>18</xdr:col>
          <xdr:colOff>581025</xdr:colOff>
          <xdr:row>24</xdr:row>
          <xdr:rowOff>114300</xdr:rowOff>
        </xdr:to>
        <xdr:sp macro="" textlink="">
          <xdr:nvSpPr>
            <xdr:cNvPr id="13314" name="Scroll Bar 2" hidden="1">
              <a:extLst>
                <a:ext uri="{63B3BB69-23CF-44E3-9099-C40C66FF867C}">
                  <a14:compatExt spid="_x0000_s1331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xdr:row>
          <xdr:rowOff>28575</xdr:rowOff>
        </xdr:from>
        <xdr:to>
          <xdr:col>18</xdr:col>
          <xdr:colOff>581025</xdr:colOff>
          <xdr:row>43</xdr:row>
          <xdr:rowOff>57150</xdr:rowOff>
        </xdr:to>
        <xdr:sp macro="" textlink="">
          <xdr:nvSpPr>
            <xdr:cNvPr id="13315" name="Scroll Bar 3" hidden="1">
              <a:extLst>
                <a:ext uri="{63B3BB69-23CF-44E3-9099-C40C66FF867C}">
                  <a14:compatExt spid="_x0000_s13315"/>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ebimar.usp.br/media/cebimar/normas/Normas-Internas-Aprovadas-CD-26062014.pdf" TargetMode="External"/><Relationship Id="rId7" Type="http://schemas.openxmlformats.org/officeDocument/2006/relationships/ctrlProp" Target="../ctrlProps/ctrlProp1.xml"/><Relationship Id="rId2" Type="http://schemas.openxmlformats.org/officeDocument/2006/relationships/hyperlink" Target="http://cebimar.usp.br/images/cebimar/servicos-e-produtos/informacoes-ambientais/Tabua%20das%20Mares%202018.pdf" TargetMode="External"/><Relationship Id="rId1" Type="http://schemas.openxmlformats.org/officeDocument/2006/relationships/hyperlink" Target="http://cebimar.usp.br/index.php/p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usp.br/cbm" TargetMode="External"/><Relationship Id="rId6" Type="http://schemas.openxmlformats.org/officeDocument/2006/relationships/image" Target="../media/image1.emf"/><Relationship Id="rId5" Type="http://schemas.openxmlformats.org/officeDocument/2006/relationships/package" Target="../embeddings/Documento_do_Microsoft_Word.docx"/><Relationship Id="rId4"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package" Target="../embeddings/Documento_do_Microsoft_Word1.docx"/></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trlProp" Target="../ctrlProps/ctrlProp5.xml"/><Relationship Id="rId2" Type="http://schemas.openxmlformats.org/officeDocument/2006/relationships/vmlDrawing" Target="../drawings/vmlDrawing5.vml"/><Relationship Id="rId1" Type="http://schemas.openxmlformats.org/officeDocument/2006/relationships/drawing" Target="../drawings/drawing5.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2">
    <tabColor rgb="FFFF0000"/>
  </sheetPr>
  <dimension ref="B1:P163"/>
  <sheetViews>
    <sheetView showGridLines="0" tabSelected="1" zoomScale="80" zoomScaleNormal="80" workbookViewId="0">
      <selection activeCell="E26" sqref="E26:G26"/>
    </sheetView>
  </sheetViews>
  <sheetFormatPr defaultColWidth="9.140625" defaultRowHeight="15" x14ac:dyDescent="0.25"/>
  <cols>
    <col min="1" max="1" width="65.7109375" style="71" customWidth="1"/>
    <col min="2" max="2" width="10.42578125" style="85" bestFit="1" customWidth="1"/>
    <col min="3" max="3" width="10.7109375" style="85" customWidth="1"/>
    <col min="4" max="10" width="9.140625" style="85"/>
    <col min="11" max="11" width="17.42578125" style="85" customWidth="1"/>
    <col min="12" max="12" width="65.7109375" style="71" customWidth="1"/>
    <col min="13" max="14" width="9.140625" style="71"/>
    <col min="15" max="15" width="10.85546875" style="71" customWidth="1"/>
    <col min="16" max="16" width="48.28515625" style="71" customWidth="1"/>
    <col min="17" max="17" width="9.140625" style="71" customWidth="1"/>
    <col min="18" max="16384" width="9.140625" style="71"/>
  </cols>
  <sheetData>
    <row r="1" spans="2:12" ht="18" x14ac:dyDescent="0.25">
      <c r="B1" s="322" t="s">
        <v>25</v>
      </c>
      <c r="C1" s="323"/>
      <c r="D1" s="323"/>
      <c r="E1" s="323"/>
      <c r="F1" s="323"/>
      <c r="G1" s="323"/>
      <c r="H1" s="323"/>
      <c r="I1" s="323"/>
      <c r="J1" s="323"/>
      <c r="K1" s="324"/>
      <c r="L1" s="80"/>
    </row>
    <row r="2" spans="2:12" s="196" customFormat="1" ht="24.95" customHeight="1" x14ac:dyDescent="0.25">
      <c r="B2" s="325" t="s">
        <v>797</v>
      </c>
      <c r="C2" s="326"/>
      <c r="D2" s="326"/>
      <c r="E2" s="326"/>
      <c r="F2" s="326"/>
      <c r="G2" s="326"/>
      <c r="H2" s="326"/>
      <c r="I2" s="326"/>
      <c r="J2" s="326"/>
      <c r="K2" s="327"/>
      <c r="L2" s="197"/>
    </row>
    <row r="3" spans="2:12" ht="44.25" customHeight="1" x14ac:dyDescent="0.25">
      <c r="B3" s="237" t="s">
        <v>893</v>
      </c>
      <c r="C3" s="238"/>
      <c r="D3" s="238"/>
      <c r="E3" s="238"/>
      <c r="F3" s="238"/>
      <c r="G3" s="238"/>
      <c r="H3" s="238"/>
      <c r="I3" s="238"/>
      <c r="J3" s="238"/>
      <c r="K3" s="239"/>
      <c r="L3" s="80"/>
    </row>
    <row r="4" spans="2:12" x14ac:dyDescent="0.25">
      <c r="B4" s="348" t="s">
        <v>750</v>
      </c>
      <c r="C4" s="349"/>
      <c r="D4" s="349"/>
      <c r="E4" s="349"/>
      <c r="F4" s="349"/>
      <c r="G4" s="349"/>
      <c r="H4" s="349"/>
      <c r="I4" s="349"/>
      <c r="J4" s="349"/>
      <c r="K4" s="350"/>
      <c r="L4" s="80"/>
    </row>
    <row r="5" spans="2:12" ht="5.0999999999999996" customHeight="1" x14ac:dyDescent="0.25">
      <c r="B5" s="119"/>
      <c r="C5" s="118"/>
      <c r="D5" s="118"/>
      <c r="E5" s="118"/>
      <c r="F5" s="118"/>
      <c r="G5" s="118"/>
      <c r="H5" s="118"/>
      <c r="I5" s="118"/>
      <c r="J5" s="118"/>
      <c r="K5" s="120"/>
      <c r="L5" s="80"/>
    </row>
    <row r="6" spans="2:12" ht="30" customHeight="1" x14ac:dyDescent="0.25">
      <c r="B6" s="342" t="s">
        <v>860</v>
      </c>
      <c r="C6" s="343"/>
      <c r="D6" s="344"/>
      <c r="E6" s="344"/>
      <c r="F6" s="344"/>
      <c r="G6" s="344"/>
      <c r="H6" s="344"/>
      <c r="I6" s="344"/>
      <c r="J6" s="344"/>
      <c r="K6" s="344"/>
      <c r="L6" s="80"/>
    </row>
    <row r="7" spans="2:12" x14ac:dyDescent="0.25">
      <c r="B7" s="262" t="s">
        <v>65</v>
      </c>
      <c r="C7" s="262"/>
      <c r="D7" s="262"/>
      <c r="E7" s="262"/>
      <c r="F7" s="111"/>
      <c r="G7" s="240"/>
      <c r="H7" s="241"/>
      <c r="I7" s="241"/>
      <c r="J7" s="241"/>
      <c r="K7" s="242"/>
      <c r="L7" s="80"/>
    </row>
    <row r="8" spans="2:12" x14ac:dyDescent="0.25">
      <c r="B8" s="385" t="s">
        <v>70</v>
      </c>
      <c r="C8" s="386"/>
      <c r="D8" s="299"/>
      <c r="E8" s="299"/>
      <c r="F8" s="262"/>
      <c r="G8" s="262"/>
      <c r="H8" s="262"/>
      <c r="I8" s="262"/>
      <c r="J8" s="262"/>
      <c r="K8" s="262"/>
      <c r="L8" s="80"/>
    </row>
    <row r="9" spans="2:12" x14ac:dyDescent="0.25">
      <c r="B9" s="283" t="s">
        <v>656</v>
      </c>
      <c r="C9" s="387"/>
      <c r="D9" s="388"/>
      <c r="E9" s="389" t="str">
        <f>IF($D$8&gt;0,VLOOKUP($D$8,'Projetos em Andamento'!$A$2:$G$1000,4,FALSE),"")</f>
        <v/>
      </c>
      <c r="F9" s="390"/>
      <c r="G9" s="390"/>
      <c r="H9" s="390"/>
      <c r="I9" s="390"/>
      <c r="J9" s="390"/>
      <c r="K9" s="391"/>
      <c r="L9" s="80"/>
    </row>
    <row r="10" spans="2:12" ht="36" customHeight="1" x14ac:dyDescent="0.25">
      <c r="B10" s="283" t="s">
        <v>69</v>
      </c>
      <c r="C10" s="388"/>
      <c r="D10" s="339" t="str">
        <f>IF($D$8&gt;0,VLOOKUP($D$8,'Projetos em Andamento'!$A$2:$G$1000,7,FALSE),"")</f>
        <v/>
      </c>
      <c r="E10" s="340"/>
      <c r="F10" s="340"/>
      <c r="G10" s="340"/>
      <c r="H10" s="340"/>
      <c r="I10" s="340"/>
      <c r="J10" s="340"/>
      <c r="K10" s="341"/>
      <c r="L10" s="80"/>
    </row>
    <row r="11" spans="2:12" x14ac:dyDescent="0.25">
      <c r="B11" s="404" t="s">
        <v>269</v>
      </c>
      <c r="C11" s="404"/>
      <c r="D11" s="345" t="str">
        <f>IF(D8&gt;0,VLOOKUP(D8,'Projetos em Andamento'!A2:G1002,3,FALSE),"")</f>
        <v/>
      </c>
      <c r="E11" s="346"/>
      <c r="F11" s="346"/>
      <c r="G11" s="346"/>
      <c r="H11" s="346"/>
      <c r="I11" s="346"/>
      <c r="J11" s="346"/>
      <c r="K11" s="347"/>
      <c r="L11" s="80"/>
    </row>
    <row r="12" spans="2:12" x14ac:dyDescent="0.25">
      <c r="B12" s="376" t="s">
        <v>270</v>
      </c>
      <c r="C12" s="377"/>
      <c r="D12" s="378" t="str">
        <f>IF(D8&gt;0,VLOOKUP(D8,'Projetos em Andamento'!A2:G$1900,5,FALSE),"")</f>
        <v/>
      </c>
      <c r="E12" s="379"/>
      <c r="F12" s="379"/>
      <c r="G12" s="405" t="s">
        <v>271</v>
      </c>
      <c r="H12" s="405"/>
      <c r="I12" s="378" t="str">
        <f>IF(D8&gt;0,VLOOKUP(D8,'Projetos em Andamento'!A2:G$1000,6,FALSE),"")</f>
        <v/>
      </c>
      <c r="J12" s="379"/>
      <c r="K12" s="406"/>
      <c r="L12" s="80"/>
    </row>
    <row r="13" spans="2:12" ht="0.95" customHeight="1" x14ac:dyDescent="0.25">
      <c r="B13" s="392"/>
      <c r="C13" s="393"/>
      <c r="D13" s="393"/>
      <c r="E13" s="393"/>
      <c r="F13" s="393"/>
      <c r="G13" s="393"/>
      <c r="H13" s="393"/>
      <c r="I13" s="393"/>
      <c r="J13" s="393"/>
      <c r="K13" s="394"/>
      <c r="L13" s="80"/>
    </row>
    <row r="14" spans="2:12" x14ac:dyDescent="0.25">
      <c r="B14" s="395" t="s">
        <v>272</v>
      </c>
      <c r="C14" s="396"/>
      <c r="D14" s="396"/>
      <c r="E14" s="396"/>
      <c r="F14" s="396"/>
      <c r="G14" s="396"/>
      <c r="H14" s="396"/>
      <c r="I14" s="396"/>
      <c r="J14" s="396"/>
      <c r="K14" s="397"/>
      <c r="L14" s="80"/>
    </row>
    <row r="15" spans="2:12" ht="5.0999999999999996" customHeight="1" x14ac:dyDescent="0.25">
      <c r="B15" s="351"/>
      <c r="C15" s="352"/>
      <c r="D15" s="352"/>
      <c r="E15" s="352"/>
      <c r="F15" s="352"/>
      <c r="G15" s="352"/>
      <c r="H15" s="352"/>
      <c r="I15" s="352"/>
      <c r="J15" s="352"/>
      <c r="K15" s="353"/>
      <c r="L15" s="80"/>
    </row>
    <row r="16" spans="2:12" ht="15" customHeight="1" x14ac:dyDescent="0.25">
      <c r="B16" s="262" t="s">
        <v>117</v>
      </c>
      <c r="C16" s="262"/>
      <c r="D16" s="262"/>
      <c r="E16" s="262"/>
      <c r="F16" s="262"/>
      <c r="G16" s="262"/>
      <c r="H16" s="262"/>
      <c r="I16" s="262"/>
      <c r="J16" s="262"/>
      <c r="K16" s="262"/>
      <c r="L16" s="80"/>
    </row>
    <row r="17" spans="2:12" ht="15" customHeight="1" x14ac:dyDescent="0.25">
      <c r="B17" s="262" t="s">
        <v>118</v>
      </c>
      <c r="C17" s="262"/>
      <c r="D17" s="262"/>
      <c r="E17" s="262"/>
      <c r="F17" s="262"/>
      <c r="G17" s="262" t="s">
        <v>123</v>
      </c>
      <c r="H17" s="262"/>
      <c r="I17" s="126" t="s">
        <v>286</v>
      </c>
      <c r="J17" s="385" t="s">
        <v>287</v>
      </c>
      <c r="K17" s="386"/>
      <c r="L17" s="80"/>
    </row>
    <row r="18" spans="2:12" ht="15" customHeight="1" x14ac:dyDescent="0.25">
      <c r="B18" s="382"/>
      <c r="C18" s="383"/>
      <c r="D18" s="383"/>
      <c r="E18" s="383"/>
      <c r="F18" s="384"/>
      <c r="G18" s="256"/>
      <c r="H18" s="256"/>
      <c r="I18" s="125"/>
      <c r="J18" s="382"/>
      <c r="K18" s="384"/>
      <c r="L18" s="80"/>
    </row>
    <row r="19" spans="2:12" ht="15" customHeight="1" x14ac:dyDescent="0.25">
      <c r="B19" s="382"/>
      <c r="C19" s="383"/>
      <c r="D19" s="383"/>
      <c r="E19" s="383"/>
      <c r="F19" s="384"/>
      <c r="G19" s="256"/>
      <c r="H19" s="256"/>
      <c r="I19" s="125"/>
      <c r="J19" s="382"/>
      <c r="K19" s="384"/>
      <c r="L19" s="80"/>
    </row>
    <row r="20" spans="2:12" ht="15" customHeight="1" x14ac:dyDescent="0.25">
      <c r="B20" s="382"/>
      <c r="C20" s="383"/>
      <c r="D20" s="383"/>
      <c r="E20" s="383"/>
      <c r="F20" s="384"/>
      <c r="G20" s="256"/>
      <c r="H20" s="256"/>
      <c r="I20" s="125"/>
      <c r="J20" s="382"/>
      <c r="K20" s="384"/>
      <c r="L20" s="80"/>
    </row>
    <row r="21" spans="2:12" ht="15" customHeight="1" x14ac:dyDescent="0.25">
      <c r="B21" s="382"/>
      <c r="C21" s="383"/>
      <c r="D21" s="383"/>
      <c r="E21" s="383"/>
      <c r="F21" s="384"/>
      <c r="G21" s="256"/>
      <c r="H21" s="256"/>
      <c r="I21" s="125"/>
      <c r="J21" s="382"/>
      <c r="K21" s="384"/>
      <c r="L21" s="80"/>
    </row>
    <row r="22" spans="2:12" ht="23.25" customHeight="1" x14ac:dyDescent="0.25">
      <c r="B22" s="110" t="s">
        <v>124</v>
      </c>
      <c r="C22" s="402"/>
      <c r="D22" s="402"/>
      <c r="E22" s="402"/>
      <c r="F22" s="402"/>
      <c r="G22" s="402"/>
      <c r="H22" s="402"/>
      <c r="I22" s="402"/>
      <c r="J22" s="402"/>
      <c r="K22" s="402"/>
      <c r="L22" s="80"/>
    </row>
    <row r="23" spans="2:12" ht="5.0999999999999996" customHeight="1" x14ac:dyDescent="0.25">
      <c r="B23" s="370"/>
      <c r="C23" s="371"/>
      <c r="D23" s="371"/>
      <c r="E23" s="371"/>
      <c r="F23" s="371"/>
      <c r="G23" s="371"/>
      <c r="H23" s="371"/>
      <c r="I23" s="371"/>
      <c r="J23" s="371"/>
      <c r="K23" s="372"/>
      <c r="L23" s="80"/>
    </row>
    <row r="24" spans="2:12" x14ac:dyDescent="0.25">
      <c r="B24" s="243" t="s">
        <v>796</v>
      </c>
      <c r="C24" s="244"/>
      <c r="D24" s="244"/>
      <c r="E24" s="244"/>
      <c r="F24" s="244"/>
      <c r="G24" s="244"/>
      <c r="H24" s="244"/>
      <c r="I24" s="244"/>
      <c r="J24" s="244"/>
      <c r="K24" s="380"/>
      <c r="L24" s="80"/>
    </row>
    <row r="25" spans="2:12" x14ac:dyDescent="0.25">
      <c r="B25" s="401"/>
      <c r="C25" s="401"/>
      <c r="D25" s="401"/>
      <c r="E25" s="262" t="s">
        <v>26</v>
      </c>
      <c r="F25" s="262"/>
      <c r="G25" s="262"/>
      <c r="H25" s="262" t="s">
        <v>27</v>
      </c>
      <c r="I25" s="262"/>
      <c r="J25" s="262"/>
      <c r="K25" s="262"/>
      <c r="L25" s="80"/>
    </row>
    <row r="26" spans="2:12" x14ac:dyDescent="0.25">
      <c r="B26" s="311" t="s">
        <v>28</v>
      </c>
      <c r="C26" s="311"/>
      <c r="D26" s="311"/>
      <c r="E26" s="403"/>
      <c r="F26" s="295"/>
      <c r="G26" s="295"/>
      <c r="H26" s="338"/>
      <c r="I26" s="295"/>
      <c r="J26" s="295"/>
      <c r="K26" s="295"/>
      <c r="L26" s="80"/>
    </row>
    <row r="27" spans="2:12" x14ac:dyDescent="0.25">
      <c r="B27" s="311" t="s">
        <v>29</v>
      </c>
      <c r="C27" s="311"/>
      <c r="D27" s="311"/>
      <c r="E27" s="403"/>
      <c r="F27" s="295"/>
      <c r="G27" s="295"/>
      <c r="H27" s="338"/>
      <c r="I27" s="295"/>
      <c r="J27" s="295"/>
      <c r="K27" s="295"/>
      <c r="L27" s="80"/>
    </row>
    <row r="28" spans="2:12" ht="5.0999999999999996" customHeight="1" x14ac:dyDescent="0.25">
      <c r="B28" s="97"/>
      <c r="C28" s="98"/>
      <c r="D28" s="98"/>
      <c r="E28" s="98"/>
      <c r="F28" s="98"/>
      <c r="G28" s="98"/>
      <c r="H28" s="98"/>
      <c r="I28" s="98"/>
      <c r="J28" s="98"/>
      <c r="K28" s="99"/>
      <c r="L28" s="80"/>
    </row>
    <row r="29" spans="2:12" s="82" customFormat="1" x14ac:dyDescent="0.25">
      <c r="B29" s="164" t="s">
        <v>749</v>
      </c>
      <c r="C29" s="103"/>
      <c r="D29" s="103"/>
      <c r="E29" s="104"/>
      <c r="F29" s="162"/>
      <c r="G29" s="357" t="s">
        <v>733</v>
      </c>
      <c r="H29" s="358"/>
      <c r="I29" s="356"/>
      <c r="J29" s="356"/>
      <c r="K29" s="356"/>
      <c r="L29" s="81"/>
    </row>
    <row r="30" spans="2:12" x14ac:dyDescent="0.25">
      <c r="B30" s="277" t="s">
        <v>30</v>
      </c>
      <c r="C30" s="278"/>
      <c r="D30" s="278"/>
      <c r="E30" s="278"/>
      <c r="F30" s="278"/>
      <c r="G30" s="278"/>
      <c r="H30" s="278"/>
      <c r="I30" s="278"/>
      <c r="J30" s="278"/>
      <c r="K30" s="278"/>
      <c r="L30" s="80"/>
    </row>
    <row r="31" spans="2:12" s="82" customFormat="1" ht="99.95" customHeight="1" x14ac:dyDescent="0.25">
      <c r="B31" s="333"/>
      <c r="C31" s="334"/>
      <c r="D31" s="334"/>
      <c r="E31" s="334"/>
      <c r="F31" s="334"/>
      <c r="G31" s="334"/>
      <c r="H31" s="334"/>
      <c r="I31" s="334"/>
      <c r="J31" s="334"/>
      <c r="K31" s="335"/>
      <c r="L31" s="81"/>
    </row>
    <row r="32" spans="2:12" s="82" customFormat="1" ht="15" customHeight="1" x14ac:dyDescent="0.25">
      <c r="B32" s="342" t="s">
        <v>793</v>
      </c>
      <c r="C32" s="343"/>
      <c r="D32" s="343"/>
      <c r="E32" s="343"/>
      <c r="F32" s="342" t="s">
        <v>794</v>
      </c>
      <c r="G32" s="343"/>
      <c r="H32" s="343"/>
      <c r="I32" s="342" t="s">
        <v>795</v>
      </c>
      <c r="J32" s="343"/>
      <c r="K32" s="343"/>
      <c r="L32" s="81"/>
    </row>
    <row r="33" spans="2:12" s="82" customFormat="1" ht="15" customHeight="1" x14ac:dyDescent="0.25">
      <c r="B33" s="359"/>
      <c r="C33" s="360"/>
      <c r="D33" s="360"/>
      <c r="E33" s="360"/>
      <c r="F33" s="359"/>
      <c r="G33" s="360"/>
      <c r="H33" s="360"/>
      <c r="I33" s="359"/>
      <c r="J33" s="360"/>
      <c r="K33" s="360"/>
      <c r="L33" s="81"/>
    </row>
    <row r="34" spans="2:12" s="82" customFormat="1" ht="15" customHeight="1" x14ac:dyDescent="0.25">
      <c r="B34" s="359"/>
      <c r="C34" s="360"/>
      <c r="D34" s="360"/>
      <c r="E34" s="360"/>
      <c r="F34" s="359"/>
      <c r="G34" s="360"/>
      <c r="H34" s="360"/>
      <c r="I34" s="359"/>
      <c r="J34" s="360"/>
      <c r="K34" s="360"/>
      <c r="L34" s="81"/>
    </row>
    <row r="35" spans="2:12" s="82" customFormat="1" ht="15" customHeight="1" x14ac:dyDescent="0.25">
      <c r="B35" s="359"/>
      <c r="C35" s="360"/>
      <c r="D35" s="360"/>
      <c r="E35" s="360"/>
      <c r="F35" s="359"/>
      <c r="G35" s="360"/>
      <c r="H35" s="360"/>
      <c r="I35" s="359"/>
      <c r="J35" s="360"/>
      <c r="K35" s="360"/>
      <c r="L35" s="81"/>
    </row>
    <row r="36" spans="2:12" s="82" customFormat="1" ht="15" customHeight="1" x14ac:dyDescent="0.25">
      <c r="B36" s="359"/>
      <c r="C36" s="360"/>
      <c r="D36" s="360"/>
      <c r="E36" s="360"/>
      <c r="F36" s="359"/>
      <c r="G36" s="360"/>
      <c r="H36" s="360"/>
      <c r="I36" s="359"/>
      <c r="J36" s="360"/>
      <c r="K36" s="360"/>
      <c r="L36" s="81"/>
    </row>
    <row r="37" spans="2:12" s="82" customFormat="1" ht="15" customHeight="1" x14ac:dyDescent="0.25">
      <c r="B37" s="359"/>
      <c r="C37" s="360"/>
      <c r="D37" s="360"/>
      <c r="E37" s="360"/>
      <c r="F37" s="359"/>
      <c r="G37" s="360"/>
      <c r="H37" s="360"/>
      <c r="I37" s="359"/>
      <c r="J37" s="360"/>
      <c r="K37" s="360"/>
      <c r="L37" s="81"/>
    </row>
    <row r="38" spans="2:12" s="82" customFormat="1" ht="15" customHeight="1" x14ac:dyDescent="0.25">
      <c r="B38" s="359"/>
      <c r="C38" s="360"/>
      <c r="D38" s="360"/>
      <c r="E38" s="360"/>
      <c r="F38" s="359"/>
      <c r="G38" s="360"/>
      <c r="H38" s="360"/>
      <c r="I38" s="359"/>
      <c r="J38" s="360"/>
      <c r="K38" s="360"/>
      <c r="L38" s="81"/>
    </row>
    <row r="39" spans="2:12" s="82" customFormat="1" ht="15" customHeight="1" x14ac:dyDescent="0.25">
      <c r="B39" s="359"/>
      <c r="C39" s="360"/>
      <c r="D39" s="360"/>
      <c r="E39" s="360"/>
      <c r="F39" s="359"/>
      <c r="G39" s="360"/>
      <c r="H39" s="360"/>
      <c r="I39" s="359"/>
      <c r="J39" s="360"/>
      <c r="K39" s="360"/>
      <c r="L39" s="81"/>
    </row>
    <row r="40" spans="2:12" s="82" customFormat="1" ht="15" customHeight="1" x14ac:dyDescent="0.25">
      <c r="B40" s="359"/>
      <c r="C40" s="360"/>
      <c r="D40" s="360"/>
      <c r="E40" s="360"/>
      <c r="F40" s="359"/>
      <c r="G40" s="360"/>
      <c r="H40" s="360"/>
      <c r="I40" s="359"/>
      <c r="J40" s="360"/>
      <c r="K40" s="360"/>
      <c r="L40" s="81"/>
    </row>
    <row r="41" spans="2:12" s="82" customFormat="1" ht="15" customHeight="1" x14ac:dyDescent="0.25">
      <c r="B41" s="359"/>
      <c r="C41" s="360"/>
      <c r="D41" s="360"/>
      <c r="E41" s="360"/>
      <c r="F41" s="359"/>
      <c r="G41" s="360"/>
      <c r="H41" s="360"/>
      <c r="I41" s="359"/>
      <c r="J41" s="360"/>
      <c r="K41" s="360"/>
      <c r="L41" s="81"/>
    </row>
    <row r="42" spans="2:12" s="82" customFormat="1" ht="15" customHeight="1" x14ac:dyDescent="0.25">
      <c r="B42" s="359"/>
      <c r="C42" s="360"/>
      <c r="D42" s="360"/>
      <c r="E42" s="360"/>
      <c r="F42" s="359"/>
      <c r="G42" s="360"/>
      <c r="H42" s="360"/>
      <c r="I42" s="359"/>
      <c r="J42" s="360"/>
      <c r="K42" s="360"/>
      <c r="L42" s="81"/>
    </row>
    <row r="43" spans="2:12" x14ac:dyDescent="0.25">
      <c r="B43" s="277" t="s">
        <v>31</v>
      </c>
      <c r="C43" s="278"/>
      <c r="D43" s="278"/>
      <c r="E43" s="278"/>
      <c r="F43" s="278"/>
      <c r="G43" s="278"/>
      <c r="H43" s="278"/>
      <c r="I43" s="278"/>
      <c r="J43" s="278"/>
      <c r="K43" s="278"/>
      <c r="L43" s="80"/>
    </row>
    <row r="44" spans="2:12" ht="60" customHeight="1" x14ac:dyDescent="0.25">
      <c r="B44" s="257"/>
      <c r="C44" s="331"/>
      <c r="D44" s="331"/>
      <c r="E44" s="331"/>
      <c r="F44" s="331"/>
      <c r="G44" s="331"/>
      <c r="H44" s="331"/>
      <c r="I44" s="331"/>
      <c r="J44" s="331"/>
      <c r="K44" s="332"/>
      <c r="L44" s="80"/>
    </row>
    <row r="45" spans="2:12" x14ac:dyDescent="0.25">
      <c r="B45" s="336" t="s">
        <v>845</v>
      </c>
      <c r="C45" s="337"/>
      <c r="D45" s="337"/>
      <c r="E45" s="337"/>
      <c r="F45" s="337"/>
      <c r="G45" s="337"/>
      <c r="H45" s="337"/>
      <c r="I45" s="337"/>
      <c r="J45" s="337"/>
      <c r="K45" s="337"/>
      <c r="L45" s="80"/>
    </row>
    <row r="46" spans="2:12" ht="15" customHeight="1" x14ac:dyDescent="0.25">
      <c r="B46" s="361" t="s">
        <v>840</v>
      </c>
      <c r="C46" s="362"/>
      <c r="D46" s="362"/>
      <c r="E46" s="362"/>
      <c r="F46" s="363"/>
      <c r="G46" s="115"/>
      <c r="H46" s="364"/>
      <c r="I46" s="365"/>
      <c r="J46" s="365"/>
      <c r="K46" s="366"/>
      <c r="L46" s="80"/>
    </row>
    <row r="47" spans="2:12" ht="15" customHeight="1" x14ac:dyDescent="0.25">
      <c r="B47" s="274" t="s">
        <v>841</v>
      </c>
      <c r="C47" s="275"/>
      <c r="D47" s="275"/>
      <c r="E47" s="275"/>
      <c r="F47" s="276"/>
      <c r="G47" s="115"/>
      <c r="H47" s="364"/>
      <c r="I47" s="365"/>
      <c r="J47" s="365"/>
      <c r="K47" s="366"/>
      <c r="L47" s="80"/>
    </row>
    <row r="48" spans="2:12" ht="15" customHeight="1" x14ac:dyDescent="0.25">
      <c r="B48" s="274" t="s">
        <v>20</v>
      </c>
      <c r="C48" s="275"/>
      <c r="D48" s="275"/>
      <c r="E48" s="275"/>
      <c r="F48" s="276"/>
      <c r="G48" s="115"/>
      <c r="H48" s="364"/>
      <c r="I48" s="365"/>
      <c r="J48" s="365"/>
      <c r="K48" s="366"/>
      <c r="L48" s="80"/>
    </row>
    <row r="49" spans="2:12" ht="15" customHeight="1" x14ac:dyDescent="0.25">
      <c r="B49" s="274" t="s">
        <v>842</v>
      </c>
      <c r="C49" s="275"/>
      <c r="D49" s="275"/>
      <c r="E49" s="275"/>
      <c r="F49" s="276"/>
      <c r="G49" s="115"/>
      <c r="H49" s="364"/>
      <c r="I49" s="365"/>
      <c r="J49" s="365"/>
      <c r="K49" s="366"/>
      <c r="L49" s="80"/>
    </row>
    <row r="50" spans="2:12" ht="15" customHeight="1" x14ac:dyDescent="0.25">
      <c r="B50" s="274" t="s">
        <v>844</v>
      </c>
      <c r="C50" s="275"/>
      <c r="D50" s="275"/>
      <c r="E50" s="275"/>
      <c r="F50" s="276"/>
      <c r="G50" s="115"/>
      <c r="H50" s="367"/>
      <c r="I50" s="368"/>
      <c r="J50" s="368"/>
      <c r="K50" s="369"/>
      <c r="L50" s="80"/>
    </row>
    <row r="51" spans="2:12" ht="60" customHeight="1" x14ac:dyDescent="0.25">
      <c r="B51" s="257"/>
      <c r="C51" s="258"/>
      <c r="D51" s="258"/>
      <c r="E51" s="258"/>
      <c r="F51" s="258"/>
      <c r="G51" s="258"/>
      <c r="H51" s="258"/>
      <c r="I51" s="258"/>
      <c r="J51" s="258"/>
      <c r="K51" s="259"/>
      <c r="L51" s="80"/>
    </row>
    <row r="52" spans="2:12" ht="15" customHeight="1" x14ac:dyDescent="0.25">
      <c r="B52" s="293" t="s">
        <v>32</v>
      </c>
      <c r="C52" s="293"/>
      <c r="D52" s="293"/>
      <c r="E52" s="293"/>
      <c r="F52" s="114"/>
      <c r="G52" s="240"/>
      <c r="H52" s="241"/>
      <c r="I52" s="241"/>
      <c r="J52" s="241"/>
      <c r="K52" s="242"/>
      <c r="L52" s="80"/>
    </row>
    <row r="53" spans="2:12" x14ac:dyDescent="0.25">
      <c r="B53" s="328" t="s">
        <v>33</v>
      </c>
      <c r="C53" s="328"/>
      <c r="D53" s="328"/>
      <c r="E53" s="328"/>
      <c r="F53" s="329"/>
      <c r="G53" s="329"/>
      <c r="H53" s="329"/>
      <c r="I53" s="329"/>
      <c r="J53" s="329"/>
      <c r="K53" s="329"/>
      <c r="L53" s="80"/>
    </row>
    <row r="54" spans="2:12" ht="60" customHeight="1" x14ac:dyDescent="0.25">
      <c r="B54" s="330"/>
      <c r="C54" s="331"/>
      <c r="D54" s="331"/>
      <c r="E54" s="331"/>
      <c r="F54" s="331"/>
      <c r="G54" s="331"/>
      <c r="H54" s="331"/>
      <c r="I54" s="331"/>
      <c r="J54" s="331"/>
      <c r="K54" s="332"/>
      <c r="L54" s="80"/>
    </row>
    <row r="55" spans="2:12" ht="15" customHeight="1" x14ac:dyDescent="0.25">
      <c r="B55" s="407" t="s">
        <v>34</v>
      </c>
      <c r="C55" s="408"/>
      <c r="D55" s="408"/>
      <c r="E55" s="408"/>
      <c r="F55" s="408"/>
      <c r="G55" s="408"/>
      <c r="H55" s="408"/>
      <c r="I55" s="408"/>
      <c r="J55" s="408"/>
      <c r="K55" s="408"/>
      <c r="L55" s="80"/>
    </row>
    <row r="56" spans="2:12" ht="60" customHeight="1" x14ac:dyDescent="0.25">
      <c r="B56" s="257"/>
      <c r="C56" s="258"/>
      <c r="D56" s="258"/>
      <c r="E56" s="258"/>
      <c r="F56" s="258"/>
      <c r="G56" s="258"/>
      <c r="H56" s="258"/>
      <c r="I56" s="258"/>
      <c r="J56" s="258"/>
      <c r="K56" s="259"/>
      <c r="L56" s="80"/>
    </row>
    <row r="57" spans="2:12" ht="5.0999999999999996" customHeight="1" x14ac:dyDescent="0.25">
      <c r="B57" s="398"/>
      <c r="C57" s="399"/>
      <c r="D57" s="399"/>
      <c r="E57" s="399"/>
      <c r="F57" s="399"/>
      <c r="G57" s="399"/>
      <c r="H57" s="399"/>
      <c r="I57" s="399"/>
      <c r="J57" s="399"/>
      <c r="K57" s="400"/>
      <c r="L57" s="80"/>
    </row>
    <row r="58" spans="2:12" x14ac:dyDescent="0.25">
      <c r="B58" s="243" t="s">
        <v>748</v>
      </c>
      <c r="C58" s="244"/>
      <c r="D58" s="244"/>
      <c r="E58" s="244"/>
      <c r="F58" s="117"/>
      <c r="G58" s="105"/>
      <c r="H58" s="103"/>
      <c r="I58" s="105"/>
      <c r="J58" s="103"/>
      <c r="K58" s="104"/>
    </row>
    <row r="59" spans="2:12" x14ac:dyDescent="0.25">
      <c r="B59" s="70" t="s">
        <v>26</v>
      </c>
      <c r="C59" s="70" t="s">
        <v>35</v>
      </c>
      <c r="D59" s="381" t="s">
        <v>36</v>
      </c>
      <c r="E59" s="381"/>
      <c r="F59" s="381" t="s">
        <v>37</v>
      </c>
      <c r="G59" s="381"/>
      <c r="H59" s="381" t="s">
        <v>38</v>
      </c>
      <c r="I59" s="381"/>
      <c r="J59" s="381"/>
      <c r="K59" s="381"/>
    </row>
    <row r="60" spans="2:12" x14ac:dyDescent="0.25">
      <c r="B60" s="146"/>
      <c r="C60" s="87"/>
      <c r="D60" s="251"/>
      <c r="E60" s="251"/>
      <c r="F60" s="250"/>
      <c r="G60" s="250"/>
      <c r="H60" s="251"/>
      <c r="I60" s="252"/>
      <c r="J60" s="252"/>
      <c r="K60" s="252"/>
    </row>
    <row r="61" spans="2:12" x14ac:dyDescent="0.25">
      <c r="B61" s="146"/>
      <c r="C61" s="151"/>
      <c r="D61" s="251"/>
      <c r="E61" s="251"/>
      <c r="F61" s="250"/>
      <c r="G61" s="250"/>
      <c r="H61" s="251"/>
      <c r="I61" s="252"/>
      <c r="J61" s="252"/>
      <c r="K61" s="252"/>
    </row>
    <row r="62" spans="2:12" x14ac:dyDescent="0.25">
      <c r="B62" s="146"/>
      <c r="C62" s="151"/>
      <c r="D62" s="251"/>
      <c r="E62" s="251"/>
      <c r="F62" s="250"/>
      <c r="G62" s="250"/>
      <c r="H62" s="251"/>
      <c r="I62" s="252"/>
      <c r="J62" s="252"/>
      <c r="K62" s="252"/>
    </row>
    <row r="63" spans="2:12" ht="15" customHeight="1" x14ac:dyDescent="0.25">
      <c r="B63" s="146"/>
      <c r="C63" s="87"/>
      <c r="D63" s="251"/>
      <c r="E63" s="251"/>
      <c r="F63" s="250"/>
      <c r="G63" s="250"/>
      <c r="H63" s="251"/>
      <c r="I63" s="252"/>
      <c r="J63" s="252"/>
      <c r="K63" s="252"/>
    </row>
    <row r="64" spans="2:12" x14ac:dyDescent="0.25">
      <c r="B64" s="146"/>
      <c r="C64" s="87"/>
      <c r="D64" s="251"/>
      <c r="E64" s="251"/>
      <c r="F64" s="250"/>
      <c r="G64" s="250"/>
      <c r="H64" s="251"/>
      <c r="I64" s="252"/>
      <c r="J64" s="252"/>
      <c r="K64" s="252"/>
      <c r="L64" s="80"/>
    </row>
    <row r="65" spans="2:16" ht="30" customHeight="1" x14ac:dyDescent="0.25">
      <c r="B65" s="260" t="s">
        <v>39</v>
      </c>
      <c r="C65" s="261"/>
      <c r="D65" s="261"/>
      <c r="E65" s="261"/>
      <c r="F65" s="261"/>
      <c r="G65" s="261"/>
      <c r="H65" s="261"/>
      <c r="I65" s="261"/>
      <c r="J65" s="261"/>
      <c r="K65" s="261"/>
      <c r="L65" s="80"/>
      <c r="M65" s="80"/>
      <c r="N65" s="80"/>
      <c r="O65" s="80"/>
      <c r="P65" s="80"/>
    </row>
    <row r="66" spans="2:16" ht="5.0999999999999996" customHeight="1" x14ac:dyDescent="0.25">
      <c r="B66" s="373"/>
      <c r="C66" s="374"/>
      <c r="D66" s="374"/>
      <c r="E66" s="374"/>
      <c r="F66" s="374"/>
      <c r="G66" s="374"/>
      <c r="H66" s="374"/>
      <c r="I66" s="374"/>
      <c r="J66" s="374"/>
      <c r="K66" s="375"/>
      <c r="L66" s="80"/>
    </row>
    <row r="67" spans="2:16" x14ac:dyDescent="0.25">
      <c r="B67" s="164" t="s">
        <v>846</v>
      </c>
      <c r="C67" s="103"/>
      <c r="D67" s="103"/>
      <c r="E67" s="103"/>
      <c r="F67" s="103"/>
      <c r="G67" s="116"/>
      <c r="H67" s="103"/>
      <c r="I67" s="105"/>
      <c r="J67" s="103"/>
      <c r="K67" s="104"/>
      <c r="L67" s="80"/>
    </row>
    <row r="68" spans="2:16" x14ac:dyDescent="0.25">
      <c r="B68" s="277" t="s">
        <v>40</v>
      </c>
      <c r="C68" s="277"/>
      <c r="D68" s="277"/>
      <c r="E68" s="278"/>
      <c r="F68" s="278"/>
      <c r="G68" s="278"/>
      <c r="H68" s="278"/>
      <c r="I68" s="278"/>
      <c r="J68" s="278"/>
      <c r="K68" s="278"/>
      <c r="L68" s="80"/>
    </row>
    <row r="69" spans="2:16" x14ac:dyDescent="0.25">
      <c r="B69" s="272" t="s">
        <v>41</v>
      </c>
      <c r="C69" s="272"/>
      <c r="D69" s="272"/>
      <c r="E69" s="272"/>
      <c r="F69" s="273"/>
      <c r="G69" s="115"/>
      <c r="H69" s="208"/>
      <c r="I69" s="209"/>
      <c r="J69" s="209"/>
      <c r="K69" s="210"/>
      <c r="L69" s="80"/>
    </row>
    <row r="70" spans="2:16" ht="15" customHeight="1" x14ac:dyDescent="0.25">
      <c r="B70" s="272" t="s">
        <v>42</v>
      </c>
      <c r="C70" s="272"/>
      <c r="D70" s="272"/>
      <c r="E70" s="272"/>
      <c r="F70" s="273"/>
      <c r="G70" s="115"/>
      <c r="H70" s="211"/>
      <c r="I70" s="212"/>
      <c r="J70" s="212"/>
      <c r="K70" s="213"/>
      <c r="L70" s="80"/>
    </row>
    <row r="71" spans="2:16" ht="15" customHeight="1" x14ac:dyDescent="0.25">
      <c r="B71" s="205" t="s">
        <v>843</v>
      </c>
      <c r="C71" s="206"/>
      <c r="D71" s="206"/>
      <c r="E71" s="206"/>
      <c r="F71" s="207"/>
      <c r="G71" s="115"/>
      <c r="H71" s="211"/>
      <c r="I71" s="212"/>
      <c r="J71" s="212"/>
      <c r="K71" s="213"/>
      <c r="L71" s="80"/>
    </row>
    <row r="72" spans="2:16" ht="5.0999999999999996" customHeight="1" x14ac:dyDescent="0.25">
      <c r="B72" s="351"/>
      <c r="C72" s="352"/>
      <c r="D72" s="352"/>
      <c r="E72" s="352"/>
      <c r="F72" s="352"/>
      <c r="G72" s="352"/>
      <c r="H72" s="352"/>
      <c r="I72" s="352"/>
      <c r="J72" s="352"/>
      <c r="K72" s="353"/>
      <c r="L72" s="80"/>
    </row>
    <row r="73" spans="2:16" ht="15" customHeight="1" x14ac:dyDescent="0.25">
      <c r="B73" s="277" t="s">
        <v>43</v>
      </c>
      <c r="C73" s="277"/>
      <c r="D73" s="277"/>
      <c r="E73" s="277"/>
      <c r="F73" s="277"/>
      <c r="G73" s="277"/>
      <c r="H73" s="277"/>
      <c r="I73" s="278"/>
      <c r="J73" s="278"/>
      <c r="K73" s="278"/>
      <c r="L73" s="80"/>
    </row>
    <row r="74" spans="2:16" ht="15" customHeight="1" x14ac:dyDescent="0.25">
      <c r="B74" s="262" t="s">
        <v>44</v>
      </c>
      <c r="C74" s="262"/>
      <c r="D74" s="262"/>
      <c r="E74" s="262" t="s">
        <v>45</v>
      </c>
      <c r="F74" s="262"/>
      <c r="G74" s="262"/>
      <c r="H74" s="262" t="s">
        <v>46</v>
      </c>
      <c r="I74" s="262"/>
      <c r="J74" s="262"/>
      <c r="K74" s="262"/>
      <c r="L74" s="80"/>
    </row>
    <row r="75" spans="2:16" ht="60" customHeight="1" x14ac:dyDescent="0.25">
      <c r="B75" s="257"/>
      <c r="C75" s="258"/>
      <c r="D75" s="259"/>
      <c r="E75" s="257"/>
      <c r="F75" s="258"/>
      <c r="G75" s="259"/>
      <c r="H75" s="257"/>
      <c r="I75" s="258"/>
      <c r="J75" s="258"/>
      <c r="K75" s="259"/>
      <c r="L75" s="80"/>
    </row>
    <row r="76" spans="2:16" ht="45" customHeight="1" x14ac:dyDescent="0.25">
      <c r="B76" s="260" t="s">
        <v>47</v>
      </c>
      <c r="C76" s="261"/>
      <c r="D76" s="261"/>
      <c r="E76" s="261"/>
      <c r="F76" s="261"/>
      <c r="G76" s="261"/>
      <c r="H76" s="261"/>
      <c r="I76" s="261"/>
      <c r="J76" s="261"/>
      <c r="K76" s="261"/>
      <c r="L76" s="80"/>
    </row>
    <row r="77" spans="2:16" ht="5.0999999999999996" customHeight="1" x14ac:dyDescent="0.25">
      <c r="B77" s="281"/>
      <c r="C77" s="282"/>
      <c r="D77" s="282"/>
      <c r="E77" s="282"/>
      <c r="F77" s="282"/>
      <c r="G77" s="282"/>
      <c r="H77" s="282"/>
      <c r="I77" s="282"/>
      <c r="J77" s="282"/>
      <c r="K77" s="282"/>
      <c r="L77" s="80"/>
    </row>
    <row r="78" spans="2:16" x14ac:dyDescent="0.25">
      <c r="B78" s="240" t="s">
        <v>48</v>
      </c>
      <c r="C78" s="241"/>
      <c r="D78" s="241"/>
      <c r="E78" s="241"/>
      <c r="F78" s="241"/>
      <c r="G78" s="241"/>
      <c r="H78" s="241"/>
      <c r="I78" s="354"/>
      <c r="J78" s="354"/>
      <c r="K78" s="355"/>
      <c r="L78" s="80"/>
    </row>
    <row r="79" spans="2:16" x14ac:dyDescent="0.25">
      <c r="B79" s="283" t="s">
        <v>49</v>
      </c>
      <c r="C79" s="284"/>
      <c r="D79" s="284"/>
      <c r="E79" s="284"/>
      <c r="F79" s="284"/>
      <c r="G79" s="284"/>
      <c r="H79" s="285"/>
      <c r="I79" s="115"/>
      <c r="J79" s="245"/>
      <c r="K79" s="246"/>
      <c r="L79" s="80"/>
    </row>
    <row r="80" spans="2:16" x14ac:dyDescent="0.25">
      <c r="B80" s="283" t="s">
        <v>277</v>
      </c>
      <c r="C80" s="284"/>
      <c r="D80" s="284"/>
      <c r="E80" s="284"/>
      <c r="F80" s="284"/>
      <c r="G80" s="284"/>
      <c r="H80" s="285"/>
      <c r="I80" s="115"/>
      <c r="J80" s="69"/>
      <c r="K80" s="12" t="s">
        <v>50</v>
      </c>
      <c r="L80" s="80"/>
    </row>
    <row r="81" spans="2:12" x14ac:dyDescent="0.25">
      <c r="B81" s="283" t="s">
        <v>278</v>
      </c>
      <c r="C81" s="284"/>
      <c r="D81" s="284"/>
      <c r="E81" s="284"/>
      <c r="F81" s="284"/>
      <c r="G81" s="284"/>
      <c r="H81" s="285"/>
      <c r="I81" s="115"/>
      <c r="J81" s="69"/>
      <c r="K81" s="12" t="s">
        <v>50</v>
      </c>
      <c r="L81" s="80"/>
    </row>
    <row r="82" spans="2:12" x14ac:dyDescent="0.25">
      <c r="B82" s="283" t="s">
        <v>279</v>
      </c>
      <c r="C82" s="284"/>
      <c r="D82" s="284"/>
      <c r="E82" s="284"/>
      <c r="F82" s="284"/>
      <c r="G82" s="284"/>
      <c r="H82" s="285"/>
      <c r="I82" s="280"/>
      <c r="J82" s="280"/>
      <c r="K82" s="280"/>
      <c r="L82" s="80"/>
    </row>
    <row r="83" spans="2:12" x14ac:dyDescent="0.25">
      <c r="B83" s="247" t="s">
        <v>51</v>
      </c>
      <c r="C83" s="248"/>
      <c r="D83" s="248"/>
      <c r="E83" s="248"/>
      <c r="F83" s="248"/>
      <c r="G83" s="248"/>
      <c r="H83" s="248"/>
      <c r="I83" s="248"/>
      <c r="J83" s="248"/>
      <c r="K83" s="249"/>
      <c r="L83" s="80"/>
    </row>
    <row r="84" spans="2:12" x14ac:dyDescent="0.25">
      <c r="B84" s="253" t="s">
        <v>52</v>
      </c>
      <c r="C84" s="254"/>
      <c r="D84" s="255"/>
      <c r="E84" s="280"/>
      <c r="F84" s="280"/>
      <c r="G84" s="280"/>
      <c r="H84" s="280"/>
      <c r="I84" s="280"/>
      <c r="J84" s="280"/>
      <c r="K84" s="280"/>
      <c r="L84" s="80"/>
    </row>
    <row r="85" spans="2:12" x14ac:dyDescent="0.25">
      <c r="B85" s="253" t="s">
        <v>11</v>
      </c>
      <c r="C85" s="254"/>
      <c r="D85" s="255"/>
      <c r="E85" s="286"/>
      <c r="F85" s="287"/>
      <c r="G85" s="288"/>
      <c r="H85" s="12" t="s">
        <v>53</v>
      </c>
      <c r="I85" s="279"/>
      <c r="J85" s="280"/>
      <c r="K85" s="280"/>
      <c r="L85" s="80"/>
    </row>
    <row r="86" spans="2:12" x14ac:dyDescent="0.25">
      <c r="B86" s="253" t="s">
        <v>280</v>
      </c>
      <c r="C86" s="254"/>
      <c r="D86" s="254"/>
      <c r="E86" s="255"/>
      <c r="F86" s="280"/>
      <c r="G86" s="280"/>
      <c r="H86" s="280"/>
      <c r="I86" s="280"/>
      <c r="J86" s="280"/>
      <c r="K86" s="280"/>
      <c r="L86" s="80"/>
    </row>
    <row r="87" spans="2:12" x14ac:dyDescent="0.25">
      <c r="B87" s="253" t="s">
        <v>281</v>
      </c>
      <c r="C87" s="255"/>
      <c r="D87" s="280"/>
      <c r="E87" s="280"/>
      <c r="F87" s="280"/>
      <c r="G87" s="280"/>
      <c r="H87" s="280"/>
      <c r="I87" s="280"/>
      <c r="J87" s="280"/>
      <c r="K87" s="280"/>
      <c r="L87" s="80"/>
    </row>
    <row r="88" spans="2:12" x14ac:dyDescent="0.25">
      <c r="B88" s="253" t="s">
        <v>282</v>
      </c>
      <c r="C88" s="254"/>
      <c r="D88" s="255"/>
      <c r="E88" s="280"/>
      <c r="F88" s="280"/>
      <c r="G88" s="280"/>
      <c r="H88" s="280"/>
      <c r="I88" s="280"/>
      <c r="J88" s="280"/>
      <c r="K88" s="280"/>
      <c r="L88" s="80"/>
    </row>
    <row r="89" spans="2:12" ht="5.0999999999999996" customHeight="1" x14ac:dyDescent="0.25">
      <c r="B89" s="301"/>
      <c r="C89" s="302"/>
      <c r="D89" s="302"/>
      <c r="E89" s="302"/>
      <c r="F89" s="302"/>
      <c r="G89" s="302"/>
      <c r="H89" s="302"/>
      <c r="I89" s="302"/>
      <c r="J89" s="302"/>
      <c r="K89" s="303"/>
      <c r="L89" s="80"/>
    </row>
    <row r="90" spans="2:12" x14ac:dyDescent="0.25">
      <c r="B90" s="164" t="s">
        <v>747</v>
      </c>
      <c r="C90" s="165"/>
      <c r="D90" s="165"/>
      <c r="E90" s="165"/>
      <c r="F90" s="105"/>
      <c r="G90" s="105"/>
      <c r="H90" s="163"/>
      <c r="I90" s="105"/>
      <c r="J90" s="103"/>
      <c r="K90" s="104"/>
      <c r="L90" s="80"/>
    </row>
    <row r="91" spans="2:12" ht="30" customHeight="1" x14ac:dyDescent="0.25">
      <c r="B91" s="321" t="s">
        <v>64</v>
      </c>
      <c r="C91" s="321"/>
      <c r="D91" s="321"/>
      <c r="E91" s="321"/>
      <c r="F91" s="321"/>
      <c r="G91" s="321"/>
      <c r="H91" s="321"/>
      <c r="I91" s="321"/>
      <c r="J91" s="321"/>
      <c r="K91" s="321"/>
      <c r="L91" s="80"/>
    </row>
    <row r="92" spans="2:12" x14ac:dyDescent="0.25">
      <c r="B92" s="262" t="s">
        <v>54</v>
      </c>
      <c r="C92" s="262"/>
      <c r="D92" s="262"/>
      <c r="E92" s="262"/>
      <c r="F92" s="262"/>
      <c r="G92" s="296" t="s">
        <v>55</v>
      </c>
      <c r="H92" s="297"/>
      <c r="I92" s="297"/>
      <c r="J92" s="298"/>
      <c r="K92" s="112" t="s">
        <v>273</v>
      </c>
      <c r="L92" s="80"/>
    </row>
    <row r="93" spans="2:12" x14ac:dyDescent="0.25">
      <c r="B93" s="280"/>
      <c r="C93" s="280"/>
      <c r="D93" s="280"/>
      <c r="E93" s="280"/>
      <c r="F93" s="280"/>
      <c r="G93" s="295"/>
      <c r="H93" s="295"/>
      <c r="I93" s="295"/>
      <c r="J93" s="295"/>
      <c r="K93" s="89"/>
      <c r="L93" s="80"/>
    </row>
    <row r="94" spans="2:12" x14ac:dyDescent="0.25">
      <c r="B94" s="280"/>
      <c r="C94" s="280"/>
      <c r="D94" s="280"/>
      <c r="E94" s="280"/>
      <c r="F94" s="280"/>
      <c r="G94" s="295"/>
      <c r="H94" s="295"/>
      <c r="I94" s="295"/>
      <c r="J94" s="295"/>
      <c r="K94" s="89"/>
      <c r="L94" s="80"/>
    </row>
    <row r="95" spans="2:12" x14ac:dyDescent="0.25">
      <c r="B95" s="280"/>
      <c r="C95" s="280"/>
      <c r="D95" s="280"/>
      <c r="E95" s="280"/>
      <c r="F95" s="280"/>
      <c r="G95" s="295"/>
      <c r="H95" s="295"/>
      <c r="I95" s="295"/>
      <c r="J95" s="295"/>
      <c r="K95" s="89"/>
      <c r="L95" s="80"/>
    </row>
    <row r="96" spans="2:12" x14ac:dyDescent="0.25">
      <c r="B96" s="280"/>
      <c r="C96" s="280"/>
      <c r="D96" s="280"/>
      <c r="E96" s="280"/>
      <c r="F96" s="280"/>
      <c r="G96" s="295"/>
      <c r="H96" s="295"/>
      <c r="I96" s="295"/>
      <c r="J96" s="295"/>
      <c r="K96" s="89"/>
      <c r="L96" s="80"/>
    </row>
    <row r="97" spans="2:12" x14ac:dyDescent="0.25">
      <c r="B97" s="280"/>
      <c r="C97" s="280"/>
      <c r="D97" s="280"/>
      <c r="E97" s="280"/>
      <c r="F97" s="280"/>
      <c r="G97" s="295"/>
      <c r="H97" s="295"/>
      <c r="I97" s="295"/>
      <c r="J97" s="295"/>
      <c r="K97" s="89"/>
      <c r="L97" s="80"/>
    </row>
    <row r="98" spans="2:12" x14ac:dyDescent="0.25">
      <c r="B98" s="280"/>
      <c r="C98" s="280"/>
      <c r="D98" s="280"/>
      <c r="E98" s="280"/>
      <c r="F98" s="280"/>
      <c r="G98" s="295"/>
      <c r="H98" s="295"/>
      <c r="I98" s="295"/>
      <c r="J98" s="295"/>
      <c r="K98" s="89"/>
      <c r="L98" s="80"/>
    </row>
    <row r="99" spans="2:12" x14ac:dyDescent="0.25">
      <c r="B99" s="280"/>
      <c r="C99" s="280"/>
      <c r="D99" s="280"/>
      <c r="E99" s="280"/>
      <c r="F99" s="280"/>
      <c r="G99" s="295"/>
      <c r="H99" s="295"/>
      <c r="I99" s="295"/>
      <c r="J99" s="295"/>
      <c r="K99" s="89"/>
      <c r="L99" s="80"/>
    </row>
    <row r="100" spans="2:12" x14ac:dyDescent="0.25">
      <c r="B100" s="280"/>
      <c r="C100" s="280"/>
      <c r="D100" s="280"/>
      <c r="E100" s="280"/>
      <c r="F100" s="280"/>
      <c r="G100" s="295"/>
      <c r="H100" s="295"/>
      <c r="I100" s="295"/>
      <c r="J100" s="295"/>
      <c r="K100" s="89"/>
      <c r="L100" s="80"/>
    </row>
    <row r="101" spans="2:12" x14ac:dyDescent="0.25">
      <c r="B101" s="280"/>
      <c r="C101" s="280"/>
      <c r="D101" s="280"/>
      <c r="E101" s="280"/>
      <c r="F101" s="280"/>
      <c r="G101" s="295"/>
      <c r="H101" s="295"/>
      <c r="I101" s="295"/>
      <c r="J101" s="295"/>
      <c r="K101" s="89"/>
      <c r="L101" s="80"/>
    </row>
    <row r="102" spans="2:12" x14ac:dyDescent="0.25">
      <c r="B102" s="280"/>
      <c r="C102" s="280"/>
      <c r="D102" s="280"/>
      <c r="E102" s="280"/>
      <c r="F102" s="280"/>
      <c r="G102" s="295"/>
      <c r="H102" s="295"/>
      <c r="I102" s="295"/>
      <c r="J102" s="295"/>
      <c r="K102" s="89"/>
      <c r="L102" s="80"/>
    </row>
    <row r="103" spans="2:12" x14ac:dyDescent="0.25">
      <c r="B103" s="280"/>
      <c r="C103" s="280"/>
      <c r="D103" s="280"/>
      <c r="E103" s="280"/>
      <c r="F103" s="280"/>
      <c r="G103" s="295"/>
      <c r="H103" s="295"/>
      <c r="I103" s="295"/>
      <c r="J103" s="295"/>
      <c r="K103" s="89"/>
      <c r="L103" s="80"/>
    </row>
    <row r="104" spans="2:12" x14ac:dyDescent="0.25">
      <c r="B104" s="295"/>
      <c r="C104" s="295"/>
      <c r="D104" s="295"/>
      <c r="E104" s="295"/>
      <c r="F104" s="295"/>
      <c r="G104" s="295"/>
      <c r="H104" s="295"/>
      <c r="I104" s="295"/>
      <c r="J104" s="295"/>
      <c r="K104" s="89"/>
      <c r="L104" s="80"/>
    </row>
    <row r="105" spans="2:12" x14ac:dyDescent="0.25">
      <c r="B105" s="295"/>
      <c r="C105" s="295"/>
      <c r="D105" s="295"/>
      <c r="E105" s="295"/>
      <c r="F105" s="295"/>
      <c r="G105" s="295"/>
      <c r="H105" s="295"/>
      <c r="I105" s="295"/>
      <c r="J105" s="295"/>
      <c r="K105" s="89"/>
      <c r="L105" s="80"/>
    </row>
    <row r="106" spans="2:12" x14ac:dyDescent="0.25">
      <c r="B106" s="295"/>
      <c r="C106" s="295"/>
      <c r="D106" s="295"/>
      <c r="E106" s="295"/>
      <c r="F106" s="295"/>
      <c r="G106" s="295"/>
      <c r="H106" s="295"/>
      <c r="I106" s="295"/>
      <c r="J106" s="295"/>
      <c r="K106" s="89"/>
      <c r="L106" s="80"/>
    </row>
    <row r="107" spans="2:12" x14ac:dyDescent="0.25">
      <c r="B107" s="295"/>
      <c r="C107" s="295"/>
      <c r="D107" s="295"/>
      <c r="E107" s="295"/>
      <c r="F107" s="295"/>
      <c r="G107" s="295"/>
      <c r="H107" s="295"/>
      <c r="I107" s="295"/>
      <c r="J107" s="295"/>
      <c r="K107" s="89"/>
      <c r="L107" s="80"/>
    </row>
    <row r="108" spans="2:12" x14ac:dyDescent="0.25">
      <c r="B108" s="280"/>
      <c r="C108" s="280"/>
      <c r="D108" s="280"/>
      <c r="E108" s="280"/>
      <c r="F108" s="280"/>
      <c r="G108" s="295"/>
      <c r="H108" s="295"/>
      <c r="I108" s="295"/>
      <c r="J108" s="295"/>
      <c r="K108" s="89"/>
      <c r="L108" s="80"/>
    </row>
    <row r="109" spans="2:12" x14ac:dyDescent="0.25">
      <c r="B109" s="280"/>
      <c r="C109" s="280"/>
      <c r="D109" s="280"/>
      <c r="E109" s="280"/>
      <c r="F109" s="280"/>
      <c r="G109" s="295"/>
      <c r="H109" s="295"/>
      <c r="I109" s="295"/>
      <c r="J109" s="295"/>
      <c r="K109" s="89"/>
      <c r="L109" s="80"/>
    </row>
    <row r="110" spans="2:12" x14ac:dyDescent="0.25">
      <c r="B110" s="280"/>
      <c r="C110" s="280"/>
      <c r="D110" s="280"/>
      <c r="E110" s="280"/>
      <c r="F110" s="280"/>
      <c r="G110" s="295"/>
      <c r="H110" s="295"/>
      <c r="I110" s="295"/>
      <c r="J110" s="295"/>
      <c r="K110" s="89"/>
      <c r="L110" s="80"/>
    </row>
    <row r="111" spans="2:12" x14ac:dyDescent="0.25">
      <c r="B111" s="280"/>
      <c r="C111" s="280"/>
      <c r="D111" s="280"/>
      <c r="E111" s="280"/>
      <c r="F111" s="280"/>
      <c r="G111" s="295"/>
      <c r="H111" s="295"/>
      <c r="I111" s="295"/>
      <c r="J111" s="295"/>
      <c r="K111" s="89"/>
      <c r="L111" s="80"/>
    </row>
    <row r="112" spans="2:12" x14ac:dyDescent="0.25">
      <c r="B112" s="280"/>
      <c r="C112" s="280"/>
      <c r="D112" s="280"/>
      <c r="E112" s="280"/>
      <c r="F112" s="280"/>
      <c r="G112" s="295"/>
      <c r="H112" s="295"/>
      <c r="I112" s="295"/>
      <c r="J112" s="295"/>
      <c r="K112" s="89"/>
      <c r="L112" s="80"/>
    </row>
    <row r="113" spans="2:12" x14ac:dyDescent="0.25">
      <c r="B113" s="280"/>
      <c r="C113" s="280"/>
      <c r="D113" s="280"/>
      <c r="E113" s="280"/>
      <c r="F113" s="280"/>
      <c r="G113" s="295"/>
      <c r="H113" s="295"/>
      <c r="I113" s="295"/>
      <c r="J113" s="295"/>
      <c r="K113" s="89"/>
      <c r="L113" s="80"/>
    </row>
    <row r="114" spans="2:12" s="84" customFormat="1" x14ac:dyDescent="0.25">
      <c r="B114" s="295"/>
      <c r="C114" s="295"/>
      <c r="D114" s="295"/>
      <c r="E114" s="295"/>
      <c r="F114" s="295"/>
      <c r="G114" s="295"/>
      <c r="H114" s="295"/>
      <c r="I114" s="295"/>
      <c r="J114" s="295"/>
      <c r="K114" s="89"/>
      <c r="L114" s="83"/>
    </row>
    <row r="115" spans="2:12" x14ac:dyDescent="0.25">
      <c r="B115" s="280"/>
      <c r="C115" s="280"/>
      <c r="D115" s="280"/>
      <c r="E115" s="280"/>
      <c r="F115" s="280"/>
      <c r="G115" s="295"/>
      <c r="H115" s="295"/>
      <c r="I115" s="295"/>
      <c r="J115" s="295"/>
      <c r="K115" s="89"/>
      <c r="L115" s="80"/>
    </row>
    <row r="116" spans="2:12" x14ac:dyDescent="0.25">
      <c r="B116" s="277" t="s">
        <v>56</v>
      </c>
      <c r="C116" s="278"/>
      <c r="D116" s="278"/>
      <c r="E116" s="278"/>
      <c r="F116" s="278"/>
      <c r="G116" s="240">
        <f>COUNTA(B93:F115)</f>
        <v>0</v>
      </c>
      <c r="H116" s="241"/>
      <c r="I116" s="241"/>
      <c r="J116" s="241"/>
      <c r="K116" s="242"/>
      <c r="L116" s="80"/>
    </row>
    <row r="117" spans="2:12" ht="5.0999999999999996" customHeight="1" x14ac:dyDescent="0.25">
      <c r="B117" s="373"/>
      <c r="C117" s="374"/>
      <c r="D117" s="374"/>
      <c r="E117" s="374"/>
      <c r="F117" s="374"/>
      <c r="G117" s="374"/>
      <c r="H117" s="374"/>
      <c r="I117" s="374"/>
      <c r="J117" s="374"/>
      <c r="K117" s="375"/>
      <c r="L117" s="80"/>
    </row>
    <row r="118" spans="2:12" ht="16.5" customHeight="1" x14ac:dyDescent="0.25">
      <c r="B118" s="164" t="s">
        <v>746</v>
      </c>
      <c r="C118" s="103"/>
      <c r="D118" s="103"/>
      <c r="E118" s="103"/>
      <c r="F118" s="105"/>
      <c r="G118" s="117"/>
      <c r="H118" s="103"/>
      <c r="I118" s="105"/>
      <c r="J118" s="103"/>
      <c r="K118" s="104"/>
      <c r="L118" s="80"/>
    </row>
    <row r="119" spans="2:12" ht="96" customHeight="1" x14ac:dyDescent="0.25">
      <c r="B119" s="304" t="s">
        <v>890</v>
      </c>
      <c r="C119" s="304"/>
      <c r="D119" s="304"/>
      <c r="E119" s="304"/>
      <c r="F119" s="304"/>
      <c r="G119" s="304"/>
      <c r="H119" s="304"/>
      <c r="I119" s="304"/>
      <c r="J119" s="304"/>
      <c r="K119" s="304"/>
      <c r="L119" s="80"/>
    </row>
    <row r="120" spans="2:12" ht="15" customHeight="1" x14ac:dyDescent="0.25">
      <c r="B120" s="262" t="s">
        <v>26</v>
      </c>
      <c r="C120" s="262"/>
      <c r="D120" s="262" t="s">
        <v>57</v>
      </c>
      <c r="E120" s="262"/>
      <c r="F120" s="262" t="s">
        <v>58</v>
      </c>
      <c r="G120" s="262"/>
      <c r="H120" s="262" t="s">
        <v>73</v>
      </c>
      <c r="I120" s="262"/>
      <c r="J120" s="385" t="s">
        <v>267</v>
      </c>
      <c r="K120" s="386"/>
      <c r="L120" s="80"/>
    </row>
    <row r="121" spans="2:12" ht="15" customHeight="1" x14ac:dyDescent="0.25">
      <c r="B121" s="300"/>
      <c r="C121" s="300"/>
      <c r="D121" s="262"/>
      <c r="E121" s="262"/>
      <c r="F121" s="299"/>
      <c r="G121" s="299"/>
      <c r="H121" s="262"/>
      <c r="I121" s="262"/>
      <c r="J121" s="309"/>
      <c r="K121" s="309"/>
      <c r="L121" s="80"/>
    </row>
    <row r="122" spans="2:12" ht="15" customHeight="1" x14ac:dyDescent="0.25">
      <c r="B122" s="300"/>
      <c r="C122" s="300"/>
      <c r="D122" s="262"/>
      <c r="E122" s="262"/>
      <c r="F122" s="299"/>
      <c r="G122" s="299"/>
      <c r="H122" s="262"/>
      <c r="I122" s="262"/>
      <c r="J122" s="309"/>
      <c r="K122" s="309"/>
      <c r="L122" s="80"/>
    </row>
    <row r="123" spans="2:12" ht="15" customHeight="1" x14ac:dyDescent="0.25">
      <c r="B123" s="300"/>
      <c r="C123" s="300"/>
      <c r="D123" s="262"/>
      <c r="E123" s="262"/>
      <c r="F123" s="299"/>
      <c r="G123" s="299"/>
      <c r="H123" s="262"/>
      <c r="I123" s="262"/>
      <c r="J123" s="309"/>
      <c r="K123" s="309"/>
      <c r="L123" s="80"/>
    </row>
    <row r="124" spans="2:12" ht="15" customHeight="1" x14ac:dyDescent="0.25">
      <c r="B124" s="300"/>
      <c r="C124" s="300"/>
      <c r="D124" s="262"/>
      <c r="E124" s="262"/>
      <c r="F124" s="299"/>
      <c r="G124" s="299"/>
      <c r="H124" s="262"/>
      <c r="I124" s="262"/>
      <c r="J124" s="309"/>
      <c r="K124" s="309"/>
      <c r="L124" s="80"/>
    </row>
    <row r="125" spans="2:12" ht="15" customHeight="1" x14ac:dyDescent="0.25">
      <c r="B125" s="300"/>
      <c r="C125" s="300"/>
      <c r="D125" s="262"/>
      <c r="E125" s="262"/>
      <c r="F125" s="299"/>
      <c r="G125" s="299"/>
      <c r="H125" s="262"/>
      <c r="I125" s="262"/>
      <c r="J125" s="309"/>
      <c r="K125" s="309"/>
      <c r="L125" s="80"/>
    </row>
    <row r="126" spans="2:12" ht="15" customHeight="1" x14ac:dyDescent="0.25">
      <c r="B126" s="300"/>
      <c r="C126" s="300"/>
      <c r="D126" s="262"/>
      <c r="E126" s="262"/>
      <c r="F126" s="299"/>
      <c r="G126" s="299"/>
      <c r="H126" s="262"/>
      <c r="I126" s="262"/>
      <c r="J126" s="309"/>
      <c r="K126" s="309"/>
      <c r="L126" s="80"/>
    </row>
    <row r="127" spans="2:12" ht="15" customHeight="1" x14ac:dyDescent="0.25">
      <c r="B127" s="300"/>
      <c r="C127" s="300"/>
      <c r="D127" s="262"/>
      <c r="E127" s="262"/>
      <c r="F127" s="299"/>
      <c r="G127" s="299"/>
      <c r="H127" s="262"/>
      <c r="I127" s="262"/>
      <c r="J127" s="309"/>
      <c r="K127" s="309"/>
      <c r="L127" s="80"/>
    </row>
    <row r="128" spans="2:12" ht="15" customHeight="1" x14ac:dyDescent="0.25">
      <c r="B128" s="300"/>
      <c r="C128" s="300"/>
      <c r="D128" s="262"/>
      <c r="E128" s="262"/>
      <c r="F128" s="299"/>
      <c r="G128" s="299"/>
      <c r="H128" s="262"/>
      <c r="I128" s="262"/>
      <c r="J128" s="309"/>
      <c r="K128" s="309"/>
      <c r="L128" s="80"/>
    </row>
    <row r="129" spans="2:12" ht="15" customHeight="1" x14ac:dyDescent="0.25">
      <c r="B129" s="300"/>
      <c r="C129" s="300"/>
      <c r="D129" s="262"/>
      <c r="E129" s="262"/>
      <c r="F129" s="299"/>
      <c r="G129" s="299"/>
      <c r="H129" s="262"/>
      <c r="I129" s="262"/>
      <c r="J129" s="309"/>
      <c r="K129" s="309"/>
      <c r="L129" s="80"/>
    </row>
    <row r="130" spans="2:12" ht="15" customHeight="1" x14ac:dyDescent="0.25">
      <c r="B130" s="300"/>
      <c r="C130" s="300"/>
      <c r="D130" s="262"/>
      <c r="E130" s="262"/>
      <c r="F130" s="299"/>
      <c r="G130" s="299"/>
      <c r="H130" s="262"/>
      <c r="I130" s="262"/>
      <c r="J130" s="309"/>
      <c r="K130" s="309"/>
      <c r="L130" s="80"/>
    </row>
    <row r="131" spans="2:12" ht="15" customHeight="1" x14ac:dyDescent="0.25">
      <c r="B131" s="300"/>
      <c r="C131" s="300"/>
      <c r="D131" s="262"/>
      <c r="E131" s="262"/>
      <c r="F131" s="299"/>
      <c r="G131" s="299"/>
      <c r="H131" s="262"/>
      <c r="I131" s="262"/>
      <c r="J131" s="309"/>
      <c r="K131" s="309"/>
      <c r="L131" s="80"/>
    </row>
    <row r="132" spans="2:12" ht="15" customHeight="1" x14ac:dyDescent="0.25">
      <c r="B132" s="300"/>
      <c r="C132" s="300"/>
      <c r="D132" s="262"/>
      <c r="E132" s="262"/>
      <c r="F132" s="299"/>
      <c r="G132" s="299"/>
      <c r="H132" s="262"/>
      <c r="I132" s="262"/>
      <c r="J132" s="309"/>
      <c r="K132" s="309"/>
      <c r="L132" s="80"/>
    </row>
    <row r="133" spans="2:12" ht="15" customHeight="1" x14ac:dyDescent="0.25">
      <c r="B133" s="300"/>
      <c r="C133" s="300"/>
      <c r="D133" s="262"/>
      <c r="E133" s="262"/>
      <c r="F133" s="299"/>
      <c r="G133" s="299"/>
      <c r="H133" s="262"/>
      <c r="I133" s="262"/>
      <c r="J133" s="309"/>
      <c r="K133" s="309"/>
      <c r="L133" s="80"/>
    </row>
    <row r="134" spans="2:12" ht="15" customHeight="1" x14ac:dyDescent="0.25">
      <c r="B134" s="300"/>
      <c r="C134" s="300"/>
      <c r="D134" s="262"/>
      <c r="E134" s="262"/>
      <c r="F134" s="299"/>
      <c r="G134" s="299"/>
      <c r="H134" s="262"/>
      <c r="I134" s="262"/>
      <c r="J134" s="309"/>
      <c r="K134" s="309"/>
      <c r="L134" s="80"/>
    </row>
    <row r="135" spans="2:12" ht="15" customHeight="1" x14ac:dyDescent="0.25">
      <c r="B135" s="300"/>
      <c r="C135" s="300"/>
      <c r="D135" s="262"/>
      <c r="E135" s="262"/>
      <c r="F135" s="299"/>
      <c r="G135" s="299"/>
      <c r="H135" s="262"/>
      <c r="I135" s="262"/>
      <c r="J135" s="309"/>
      <c r="K135" s="309"/>
      <c r="L135" s="80"/>
    </row>
    <row r="136" spans="2:12" ht="15" customHeight="1" x14ac:dyDescent="0.25">
      <c r="B136" s="300"/>
      <c r="C136" s="300"/>
      <c r="D136" s="262"/>
      <c r="E136" s="262"/>
      <c r="F136" s="299"/>
      <c r="G136" s="299"/>
      <c r="H136" s="262"/>
      <c r="I136" s="262"/>
      <c r="J136" s="309"/>
      <c r="K136" s="309"/>
      <c r="L136" s="80"/>
    </row>
    <row r="137" spans="2:12" ht="15" customHeight="1" x14ac:dyDescent="0.25">
      <c r="B137" s="300"/>
      <c r="C137" s="300"/>
      <c r="D137" s="262"/>
      <c r="E137" s="262"/>
      <c r="F137" s="299"/>
      <c r="G137" s="299"/>
      <c r="H137" s="262"/>
      <c r="I137" s="262"/>
      <c r="J137" s="309"/>
      <c r="K137" s="309"/>
      <c r="L137" s="80"/>
    </row>
    <row r="138" spans="2:12" ht="15" customHeight="1" x14ac:dyDescent="0.25">
      <c r="B138" s="300"/>
      <c r="C138" s="300"/>
      <c r="D138" s="262"/>
      <c r="E138" s="262"/>
      <c r="F138" s="299"/>
      <c r="G138" s="299"/>
      <c r="H138" s="262"/>
      <c r="I138" s="262"/>
      <c r="J138" s="309"/>
      <c r="K138" s="309"/>
      <c r="L138" s="80"/>
    </row>
    <row r="139" spans="2:12" ht="15" customHeight="1" x14ac:dyDescent="0.25">
      <c r="B139" s="300"/>
      <c r="C139" s="300"/>
      <c r="D139" s="262"/>
      <c r="E139" s="262"/>
      <c r="F139" s="299"/>
      <c r="G139" s="299"/>
      <c r="H139" s="262"/>
      <c r="I139" s="262"/>
      <c r="J139" s="309"/>
      <c r="K139" s="309"/>
      <c r="L139" s="80"/>
    </row>
    <row r="140" spans="2:12" ht="15" customHeight="1" x14ac:dyDescent="0.25">
      <c r="B140" s="300"/>
      <c r="C140" s="300"/>
      <c r="D140" s="262"/>
      <c r="E140" s="262"/>
      <c r="F140" s="299"/>
      <c r="G140" s="299"/>
      <c r="H140" s="262"/>
      <c r="I140" s="262"/>
      <c r="J140" s="309"/>
      <c r="K140" s="309"/>
      <c r="L140" s="80"/>
    </row>
    <row r="141" spans="2:12" ht="15" customHeight="1" x14ac:dyDescent="0.25">
      <c r="B141" s="300"/>
      <c r="C141" s="300"/>
      <c r="D141" s="262"/>
      <c r="E141" s="262"/>
      <c r="F141" s="299"/>
      <c r="G141" s="299"/>
      <c r="H141" s="262"/>
      <c r="I141" s="262"/>
      <c r="J141" s="309"/>
      <c r="K141" s="309"/>
      <c r="L141" s="80"/>
    </row>
    <row r="142" spans="2:12" ht="15" customHeight="1" x14ac:dyDescent="0.25">
      <c r="B142" s="300"/>
      <c r="C142" s="300"/>
      <c r="D142" s="262"/>
      <c r="E142" s="262"/>
      <c r="F142" s="299"/>
      <c r="G142" s="299"/>
      <c r="H142" s="262"/>
      <c r="I142" s="262"/>
      <c r="J142" s="309"/>
      <c r="K142" s="309"/>
      <c r="L142" s="80"/>
    </row>
    <row r="143" spans="2:12" x14ac:dyDescent="0.25">
      <c r="B143" s="277" t="s">
        <v>59</v>
      </c>
      <c r="C143" s="277"/>
      <c r="D143" s="317">
        <f>SUM(D121:E142)</f>
        <v>0</v>
      </c>
      <c r="E143" s="317"/>
      <c r="F143" s="318">
        <f>SUM(F121:G142)</f>
        <v>0</v>
      </c>
      <c r="G143" s="318"/>
      <c r="H143" s="317">
        <f>SUM(H121:I142)</f>
        <v>0</v>
      </c>
      <c r="I143" s="317"/>
      <c r="J143" s="308"/>
      <c r="K143" s="308"/>
      <c r="L143" s="80"/>
    </row>
    <row r="144" spans="2:12" ht="5.0999999999999996" customHeight="1" x14ac:dyDescent="0.25">
      <c r="B144" s="296"/>
      <c r="C144" s="297"/>
      <c r="D144" s="297"/>
      <c r="E144" s="297"/>
      <c r="F144" s="297"/>
      <c r="G144" s="297"/>
      <c r="H144" s="297"/>
      <c r="I144" s="297"/>
      <c r="J144" s="297"/>
      <c r="K144" s="298"/>
      <c r="L144" s="80"/>
    </row>
    <row r="145" spans="2:11" x14ac:dyDescent="0.25">
      <c r="B145" s="243" t="s">
        <v>751</v>
      </c>
      <c r="C145" s="244"/>
      <c r="D145" s="244"/>
      <c r="E145" s="117"/>
      <c r="F145" s="103"/>
      <c r="G145" s="105"/>
      <c r="H145" s="103"/>
      <c r="I145" s="105"/>
      <c r="J145" s="103"/>
      <c r="K145" s="104"/>
    </row>
    <row r="146" spans="2:11" x14ac:dyDescent="0.25">
      <c r="B146" s="121" t="s">
        <v>26</v>
      </c>
      <c r="C146" s="121" t="s">
        <v>35</v>
      </c>
      <c r="D146" s="293" t="s">
        <v>60</v>
      </c>
      <c r="E146" s="294"/>
      <c r="F146" s="294"/>
      <c r="G146" s="293" t="s">
        <v>61</v>
      </c>
      <c r="H146" s="293"/>
      <c r="I146" s="293"/>
      <c r="J146" s="293"/>
      <c r="K146" s="293"/>
    </row>
    <row r="147" spans="2:11" x14ac:dyDescent="0.25">
      <c r="B147" s="147"/>
      <c r="C147" s="106"/>
      <c r="D147" s="292"/>
      <c r="E147" s="292"/>
      <c r="F147" s="292"/>
      <c r="G147" s="292"/>
      <c r="H147" s="292"/>
      <c r="I147" s="292"/>
      <c r="J147" s="292"/>
      <c r="K147" s="292"/>
    </row>
    <row r="148" spans="2:11" x14ac:dyDescent="0.25">
      <c r="B148" s="147"/>
      <c r="C148" s="106"/>
      <c r="D148" s="292"/>
      <c r="E148" s="292"/>
      <c r="F148" s="292"/>
      <c r="G148" s="292"/>
      <c r="H148" s="292"/>
      <c r="I148" s="292"/>
      <c r="J148" s="292"/>
      <c r="K148" s="292"/>
    </row>
    <row r="149" spans="2:11" x14ac:dyDescent="0.25">
      <c r="B149" s="147"/>
      <c r="C149" s="106"/>
      <c r="D149" s="292"/>
      <c r="E149" s="292"/>
      <c r="F149" s="292"/>
      <c r="G149" s="292"/>
      <c r="H149" s="292"/>
      <c r="I149" s="292"/>
      <c r="J149" s="292"/>
      <c r="K149" s="292"/>
    </row>
    <row r="150" spans="2:11" ht="5.0999999999999996" customHeight="1" x14ac:dyDescent="0.25">
      <c r="B150" s="305"/>
      <c r="C150" s="306"/>
      <c r="D150" s="306"/>
      <c r="E150" s="306"/>
      <c r="F150" s="306"/>
      <c r="G150" s="306"/>
      <c r="H150" s="306"/>
      <c r="I150" s="306"/>
      <c r="J150" s="306"/>
      <c r="K150" s="307"/>
    </row>
    <row r="151" spans="2:11" x14ac:dyDescent="0.25">
      <c r="B151" s="240" t="s">
        <v>71</v>
      </c>
      <c r="C151" s="241"/>
      <c r="D151" s="241"/>
      <c r="E151" s="122"/>
      <c r="F151" s="123" t="s">
        <v>263</v>
      </c>
      <c r="G151" s="289"/>
      <c r="H151" s="290"/>
      <c r="I151" s="291"/>
      <c r="J151" s="113" t="s">
        <v>264</v>
      </c>
      <c r="K151" s="49"/>
    </row>
    <row r="152" spans="2:11" x14ac:dyDescent="0.25">
      <c r="B152" s="240" t="s">
        <v>62</v>
      </c>
      <c r="C152" s="241"/>
      <c r="D152" s="241"/>
      <c r="E152" s="241"/>
      <c r="F152" s="241"/>
      <c r="G152" s="242"/>
      <c r="H152" s="313"/>
      <c r="I152" s="314"/>
      <c r="J152" s="314"/>
      <c r="K152" s="315"/>
    </row>
    <row r="153" spans="2:11" x14ac:dyDescent="0.25">
      <c r="B153" s="293" t="s">
        <v>74</v>
      </c>
      <c r="C153" s="293"/>
      <c r="D153" s="293"/>
      <c r="E153" s="293"/>
      <c r="F153" s="293"/>
      <c r="G153" s="293"/>
      <c r="H153" s="293"/>
      <c r="I153" s="293"/>
      <c r="J153" s="293"/>
      <c r="K153" s="293"/>
    </row>
    <row r="154" spans="2:11" x14ac:dyDescent="0.25">
      <c r="B154" s="319" t="s">
        <v>575</v>
      </c>
      <c r="C154" s="320"/>
      <c r="D154" s="320"/>
      <c r="E154" s="320"/>
      <c r="F154" s="320"/>
      <c r="G154" s="320"/>
      <c r="H154" s="320"/>
      <c r="I154" s="320"/>
      <c r="J154" s="320"/>
      <c r="K154" s="320"/>
    </row>
    <row r="155" spans="2:11" x14ac:dyDescent="0.25">
      <c r="B155" s="263" t="s">
        <v>325</v>
      </c>
      <c r="C155" s="264"/>
      <c r="D155" s="264"/>
      <c r="E155" s="264"/>
      <c r="F155" s="124"/>
      <c r="G155" s="265"/>
      <c r="H155" s="266"/>
      <c r="I155" s="266"/>
      <c r="J155" s="266"/>
      <c r="K155" s="267"/>
    </row>
    <row r="156" spans="2:11" x14ac:dyDescent="0.25">
      <c r="B156" s="268" t="s">
        <v>66</v>
      </c>
      <c r="C156" s="268" t="s">
        <v>68</v>
      </c>
      <c r="D156" s="269"/>
      <c r="E156" s="269"/>
      <c r="F156" s="269"/>
      <c r="G156" s="268" t="s">
        <v>67</v>
      </c>
      <c r="H156" s="271"/>
      <c r="I156" s="271"/>
      <c r="J156" s="271"/>
      <c r="K156" s="271"/>
    </row>
    <row r="157" spans="2:11" x14ac:dyDescent="0.25">
      <c r="B157" s="268"/>
      <c r="C157" s="268"/>
      <c r="D157" s="270"/>
      <c r="E157" s="270"/>
      <c r="F157" s="270"/>
      <c r="G157" s="268"/>
      <c r="H157" s="271"/>
      <c r="I157" s="271"/>
      <c r="J157" s="271"/>
      <c r="K157" s="271"/>
    </row>
    <row r="158" spans="2:11" x14ac:dyDescent="0.25">
      <c r="B158" s="311" t="s">
        <v>63</v>
      </c>
      <c r="C158" s="312"/>
      <c r="D158" s="312"/>
      <c r="E158" s="312"/>
      <c r="F158" s="312"/>
      <c r="G158" s="312"/>
      <c r="H158" s="137"/>
      <c r="I158" s="316"/>
      <c r="J158" s="316"/>
      <c r="K158" s="316"/>
    </row>
    <row r="159" spans="2:11" x14ac:dyDescent="0.25">
      <c r="B159" s="310" t="s">
        <v>576</v>
      </c>
      <c r="C159" s="310"/>
      <c r="D159" s="310"/>
      <c r="E159" s="310"/>
      <c r="F159" s="310"/>
      <c r="G159" s="310"/>
      <c r="H159" s="310"/>
      <c r="I159" s="310"/>
      <c r="J159" s="310"/>
      <c r="K159" s="310"/>
    </row>
    <row r="163" spans="2:11" x14ac:dyDescent="0.25">
      <c r="B163" s="86"/>
      <c r="C163" s="86"/>
      <c r="D163" s="86"/>
      <c r="E163" s="86"/>
      <c r="F163" s="86"/>
      <c r="G163" s="86"/>
      <c r="H163" s="86"/>
      <c r="I163" s="86"/>
      <c r="J163" s="86"/>
      <c r="K163" s="86"/>
    </row>
  </sheetData>
  <sheetProtection algorithmName="SHA-512" hashValue="5rWPaiovuDhGJpS7CNT84vUY94PuGoUFDB8lnvaeI4AywkPhY8ASCIMTbbt1q7z0k75qDgBQpcniOi1EUuJOJA==" saltValue="5mA6KutvggiVIrXyqyHpGw==" spinCount="100000" sheet="1" insertRows="0" deleteColumns="0" deleteRows="0" selectLockedCells="1"/>
  <protectedRanges>
    <protectedRange sqref="D10:D13" name="Intervalo2"/>
    <protectedRange sqref="C6 H6 F14 B31:B42 B44 B51 B54 B56 B60:K64 B75 E75 H75 J80:J81 I82 E84 C85 I85 F86 D87 E88 G116 D157 H156:H157 I152:I155 A160:IV160 B121:I142 J121:K143 B93:I115 H26:H27 E26:E27 B147:D149 G147:G149 I29 H50:K50" name="Intervalo1"/>
  </protectedRanges>
  <dataConsolidate function="count">
    <dataRefs count="1">
      <dataRef ref="A1:A1048576" sheet="Projetos em Andamento"/>
    </dataRefs>
  </dataConsolidate>
  <mergeCells count="360">
    <mergeCell ref="B41:E41"/>
    <mergeCell ref="F41:H41"/>
    <mergeCell ref="I41:K41"/>
    <mergeCell ref="B42:E42"/>
    <mergeCell ref="F42:H42"/>
    <mergeCell ref="I42:K42"/>
    <mergeCell ref="B38:E38"/>
    <mergeCell ref="F38:H38"/>
    <mergeCell ref="I38:K38"/>
    <mergeCell ref="B39:E39"/>
    <mergeCell ref="F39:H39"/>
    <mergeCell ref="I39:K39"/>
    <mergeCell ref="B40:E40"/>
    <mergeCell ref="F40:H40"/>
    <mergeCell ref="I40:K40"/>
    <mergeCell ref="D126:E126"/>
    <mergeCell ref="D8:E8"/>
    <mergeCell ref="B8:C8"/>
    <mergeCell ref="F8:K8"/>
    <mergeCell ref="B9:D9"/>
    <mergeCell ref="E9:K9"/>
    <mergeCell ref="B13:K13"/>
    <mergeCell ref="B14:K14"/>
    <mergeCell ref="B10:C10"/>
    <mergeCell ref="B57:K57"/>
    <mergeCell ref="B25:D25"/>
    <mergeCell ref="E25:G25"/>
    <mergeCell ref="H25:K25"/>
    <mergeCell ref="C22:K22"/>
    <mergeCell ref="B30:K30"/>
    <mergeCell ref="B27:D27"/>
    <mergeCell ref="E27:G27"/>
    <mergeCell ref="B11:C11"/>
    <mergeCell ref="E26:G26"/>
    <mergeCell ref="G12:H12"/>
    <mergeCell ref="I12:K12"/>
    <mergeCell ref="J20:K20"/>
    <mergeCell ref="J21:K21"/>
    <mergeCell ref="B55:K55"/>
    <mergeCell ref="F123:G123"/>
    <mergeCell ref="B133:C133"/>
    <mergeCell ref="H127:I127"/>
    <mergeCell ref="H128:I128"/>
    <mergeCell ref="B117:K117"/>
    <mergeCell ref="B111:F111"/>
    <mergeCell ref="B112:F112"/>
    <mergeCell ref="B113:F113"/>
    <mergeCell ref="G111:J111"/>
    <mergeCell ref="G112:J112"/>
    <mergeCell ref="G113:J113"/>
    <mergeCell ref="F120:G120"/>
    <mergeCell ref="H120:I120"/>
    <mergeCell ref="H131:I131"/>
    <mergeCell ref="H132:I132"/>
    <mergeCell ref="B132:C132"/>
    <mergeCell ref="B128:C128"/>
    <mergeCell ref="B129:C129"/>
    <mergeCell ref="D131:E131"/>
    <mergeCell ref="F125:G125"/>
    <mergeCell ref="F126:G126"/>
    <mergeCell ref="F130:G130"/>
    <mergeCell ref="F131:G131"/>
    <mergeCell ref="B130:C130"/>
    <mergeCell ref="H143:I143"/>
    <mergeCell ref="J120:K120"/>
    <mergeCell ref="J122:K122"/>
    <mergeCell ref="J123:K123"/>
    <mergeCell ref="J124:K124"/>
    <mergeCell ref="J125:K125"/>
    <mergeCell ref="J126:K126"/>
    <mergeCell ref="J127:K127"/>
    <mergeCell ref="J128:K128"/>
    <mergeCell ref="J129:K129"/>
    <mergeCell ref="J130:K130"/>
    <mergeCell ref="J131:K131"/>
    <mergeCell ref="J132:K132"/>
    <mergeCell ref="J133:K133"/>
    <mergeCell ref="J134:K134"/>
    <mergeCell ref="J135:K135"/>
    <mergeCell ref="J136:K136"/>
    <mergeCell ref="H129:I129"/>
    <mergeCell ref="J121:K121"/>
    <mergeCell ref="H140:I140"/>
    <mergeCell ref="H125:I125"/>
    <mergeCell ref="H126:I126"/>
    <mergeCell ref="H135:I135"/>
    <mergeCell ref="J141:K141"/>
    <mergeCell ref="B93:F93"/>
    <mergeCell ref="B94:F94"/>
    <mergeCell ref="B98:F98"/>
    <mergeCell ref="B97:F97"/>
    <mergeCell ref="B95:F95"/>
    <mergeCell ref="G95:J95"/>
    <mergeCell ref="G96:J96"/>
    <mergeCell ref="G97:J97"/>
    <mergeCell ref="G98:J98"/>
    <mergeCell ref="B123:C123"/>
    <mergeCell ref="B125:C125"/>
    <mergeCell ref="D125:E125"/>
    <mergeCell ref="B124:C124"/>
    <mergeCell ref="D124:E124"/>
    <mergeCell ref="B12:C12"/>
    <mergeCell ref="D12:F12"/>
    <mergeCell ref="B26:D26"/>
    <mergeCell ref="B24:K24"/>
    <mergeCell ref="D59:E59"/>
    <mergeCell ref="F59:G59"/>
    <mergeCell ref="H59:K59"/>
    <mergeCell ref="H62:K62"/>
    <mergeCell ref="G20:H20"/>
    <mergeCell ref="B18:F18"/>
    <mergeCell ref="B19:F19"/>
    <mergeCell ref="B20:F20"/>
    <mergeCell ref="B21:F21"/>
    <mergeCell ref="J17:K17"/>
    <mergeCell ref="J18:K18"/>
    <mergeCell ref="J19:K19"/>
    <mergeCell ref="D60:E60"/>
    <mergeCell ref="B92:F92"/>
    <mergeCell ref="B96:F96"/>
    <mergeCell ref="B23:K23"/>
    <mergeCell ref="G17:H17"/>
    <mergeCell ref="G18:H18"/>
    <mergeCell ref="G19:H19"/>
    <mergeCell ref="B84:D84"/>
    <mergeCell ref="E84:K84"/>
    <mergeCell ref="E88:K88"/>
    <mergeCell ref="D87:K87"/>
    <mergeCell ref="B88:D88"/>
    <mergeCell ref="B72:K72"/>
    <mergeCell ref="B66:K66"/>
    <mergeCell ref="B65:K65"/>
    <mergeCell ref="B68:K68"/>
    <mergeCell ref="B69:F69"/>
    <mergeCell ref="B75:D75"/>
    <mergeCell ref="B35:E35"/>
    <mergeCell ref="F35:H35"/>
    <mergeCell ref="I35:K35"/>
    <mergeCell ref="B36:E36"/>
    <mergeCell ref="F36:H36"/>
    <mergeCell ref="I36:K36"/>
    <mergeCell ref="B37:E37"/>
    <mergeCell ref="F37:H37"/>
    <mergeCell ref="I37:K37"/>
    <mergeCell ref="D64:E64"/>
    <mergeCell ref="F64:G64"/>
    <mergeCell ref="B78:K78"/>
    <mergeCell ref="B82:H82"/>
    <mergeCell ref="I82:K82"/>
    <mergeCell ref="H64:K64"/>
    <mergeCell ref="H26:K26"/>
    <mergeCell ref="B56:K56"/>
    <mergeCell ref="I29:K29"/>
    <mergeCell ref="G29:H29"/>
    <mergeCell ref="B32:E32"/>
    <mergeCell ref="I32:K32"/>
    <mergeCell ref="F32:H32"/>
    <mergeCell ref="B33:E33"/>
    <mergeCell ref="F33:H33"/>
    <mergeCell ref="I33:K33"/>
    <mergeCell ref="B34:E34"/>
    <mergeCell ref="F34:H34"/>
    <mergeCell ref="I34:K34"/>
    <mergeCell ref="B46:F46"/>
    <mergeCell ref="B47:F47"/>
    <mergeCell ref="B48:F48"/>
    <mergeCell ref="B49:F49"/>
    <mergeCell ref="H46:K50"/>
    <mergeCell ref="F143:G143"/>
    <mergeCell ref="B153:K153"/>
    <mergeCell ref="B142:C142"/>
    <mergeCell ref="B154:K154"/>
    <mergeCell ref="B91:K91"/>
    <mergeCell ref="B1:K1"/>
    <mergeCell ref="B2:K2"/>
    <mergeCell ref="B52:E52"/>
    <mergeCell ref="B53:K53"/>
    <mergeCell ref="B54:K54"/>
    <mergeCell ref="B31:K31"/>
    <mergeCell ref="B43:K43"/>
    <mergeCell ref="B44:K44"/>
    <mergeCell ref="B45:K45"/>
    <mergeCell ref="B51:K51"/>
    <mergeCell ref="H27:K27"/>
    <mergeCell ref="B7:E7"/>
    <mergeCell ref="D10:K10"/>
    <mergeCell ref="B16:K16"/>
    <mergeCell ref="B6:C6"/>
    <mergeCell ref="D6:K6"/>
    <mergeCell ref="D11:K11"/>
    <mergeCell ref="B4:K4"/>
    <mergeCell ref="B15:K15"/>
    <mergeCell ref="J142:K142"/>
    <mergeCell ref="D136:E136"/>
    <mergeCell ref="D132:E132"/>
    <mergeCell ref="B159:K159"/>
    <mergeCell ref="B158:G158"/>
    <mergeCell ref="D139:E139"/>
    <mergeCell ref="B137:C137"/>
    <mergeCell ref="D137:E137"/>
    <mergeCell ref="B140:C140"/>
    <mergeCell ref="D140:E140"/>
    <mergeCell ref="H152:K152"/>
    <mergeCell ref="I158:K158"/>
    <mergeCell ref="H137:I137"/>
    <mergeCell ref="J137:K137"/>
    <mergeCell ref="J138:K138"/>
    <mergeCell ref="J139:K139"/>
    <mergeCell ref="J140:K140"/>
    <mergeCell ref="G147:K147"/>
    <mergeCell ref="B141:C141"/>
    <mergeCell ref="D141:E141"/>
    <mergeCell ref="B143:C143"/>
    <mergeCell ref="D143:E143"/>
    <mergeCell ref="B139:C139"/>
    <mergeCell ref="H141:I141"/>
    <mergeCell ref="B100:F100"/>
    <mergeCell ref="G92:J92"/>
    <mergeCell ref="G93:J93"/>
    <mergeCell ref="G94:J94"/>
    <mergeCell ref="B150:K150"/>
    <mergeCell ref="J143:K143"/>
    <mergeCell ref="F137:G137"/>
    <mergeCell ref="F138:G138"/>
    <mergeCell ref="F139:G139"/>
    <mergeCell ref="B135:C135"/>
    <mergeCell ref="D135:E135"/>
    <mergeCell ref="B114:F114"/>
    <mergeCell ref="H121:I121"/>
    <mergeCell ref="H122:I122"/>
    <mergeCell ref="H123:I123"/>
    <mergeCell ref="H124:I124"/>
    <mergeCell ref="F128:G128"/>
    <mergeCell ref="F129:G129"/>
    <mergeCell ref="H133:I133"/>
    <mergeCell ref="H134:I134"/>
    <mergeCell ref="H130:I130"/>
    <mergeCell ref="H136:I136"/>
    <mergeCell ref="H138:I138"/>
    <mergeCell ref="H139:I139"/>
    <mergeCell ref="H142:I142"/>
    <mergeCell ref="D138:E138"/>
    <mergeCell ref="F135:G135"/>
    <mergeCell ref="B134:C134"/>
    <mergeCell ref="D127:E127"/>
    <mergeCell ref="D128:E128"/>
    <mergeCell ref="B89:K89"/>
    <mergeCell ref="B99:F99"/>
    <mergeCell ref="B106:F106"/>
    <mergeCell ref="B115:F115"/>
    <mergeCell ref="D120:E120"/>
    <mergeCell ref="B120:C120"/>
    <mergeCell ref="D129:E129"/>
    <mergeCell ref="B127:C127"/>
    <mergeCell ref="D121:E121"/>
    <mergeCell ref="D122:E122"/>
    <mergeCell ref="B116:F116"/>
    <mergeCell ref="B119:K119"/>
    <mergeCell ref="F127:G127"/>
    <mergeCell ref="G116:K116"/>
    <mergeCell ref="B109:F109"/>
    <mergeCell ref="B110:F110"/>
    <mergeCell ref="F121:G121"/>
    <mergeCell ref="D130:E130"/>
    <mergeCell ref="F132:G132"/>
    <mergeCell ref="B101:F101"/>
    <mergeCell ref="B102:F102"/>
    <mergeCell ref="D133:E133"/>
    <mergeCell ref="F133:G133"/>
    <mergeCell ref="F134:G134"/>
    <mergeCell ref="F136:G136"/>
    <mergeCell ref="B103:F103"/>
    <mergeCell ref="B104:F104"/>
    <mergeCell ref="B105:F105"/>
    <mergeCell ref="G105:J105"/>
    <mergeCell ref="G106:J106"/>
    <mergeCell ref="G107:J107"/>
    <mergeCell ref="G108:J108"/>
    <mergeCell ref="G109:J109"/>
    <mergeCell ref="G110:J110"/>
    <mergeCell ref="B121:C121"/>
    <mergeCell ref="B122:C122"/>
    <mergeCell ref="D123:E123"/>
    <mergeCell ref="B107:F107"/>
    <mergeCell ref="B108:F108"/>
    <mergeCell ref="F122:G122"/>
    <mergeCell ref="F124:G124"/>
    <mergeCell ref="B126:C126"/>
    <mergeCell ref="B152:G152"/>
    <mergeCell ref="D149:F149"/>
    <mergeCell ref="G149:K149"/>
    <mergeCell ref="D148:F148"/>
    <mergeCell ref="G148:K148"/>
    <mergeCell ref="D146:F146"/>
    <mergeCell ref="G146:K146"/>
    <mergeCell ref="G99:J99"/>
    <mergeCell ref="G100:J100"/>
    <mergeCell ref="G114:J114"/>
    <mergeCell ref="G115:J115"/>
    <mergeCell ref="D147:F147"/>
    <mergeCell ref="B144:K144"/>
    <mergeCell ref="F140:G140"/>
    <mergeCell ref="F141:G141"/>
    <mergeCell ref="F142:G142"/>
    <mergeCell ref="D142:E142"/>
    <mergeCell ref="B136:C136"/>
    <mergeCell ref="B138:C138"/>
    <mergeCell ref="G101:J101"/>
    <mergeCell ref="G102:J102"/>
    <mergeCell ref="G103:J103"/>
    <mergeCell ref="G104:J104"/>
    <mergeCell ref="B131:C131"/>
    <mergeCell ref="B155:E155"/>
    <mergeCell ref="G155:K155"/>
    <mergeCell ref="B156:B157"/>
    <mergeCell ref="C156:C157"/>
    <mergeCell ref="D156:F157"/>
    <mergeCell ref="G156:G157"/>
    <mergeCell ref="H156:K157"/>
    <mergeCell ref="B70:F70"/>
    <mergeCell ref="B50:F50"/>
    <mergeCell ref="B73:K73"/>
    <mergeCell ref="B74:D74"/>
    <mergeCell ref="E74:G74"/>
    <mergeCell ref="H74:K74"/>
    <mergeCell ref="B151:D151"/>
    <mergeCell ref="I85:K85"/>
    <mergeCell ref="B86:E86"/>
    <mergeCell ref="F86:K86"/>
    <mergeCell ref="B87:C87"/>
    <mergeCell ref="B77:K77"/>
    <mergeCell ref="B79:H79"/>
    <mergeCell ref="B80:H80"/>
    <mergeCell ref="B81:H81"/>
    <mergeCell ref="E85:G85"/>
    <mergeCell ref="G151:I151"/>
    <mergeCell ref="B3:K3"/>
    <mergeCell ref="G7:K7"/>
    <mergeCell ref="G52:K52"/>
    <mergeCell ref="B58:E58"/>
    <mergeCell ref="B145:D145"/>
    <mergeCell ref="J79:K79"/>
    <mergeCell ref="B83:K83"/>
    <mergeCell ref="F60:G60"/>
    <mergeCell ref="H60:K60"/>
    <mergeCell ref="D61:E61"/>
    <mergeCell ref="F61:G61"/>
    <mergeCell ref="H61:K61"/>
    <mergeCell ref="F62:G62"/>
    <mergeCell ref="D63:E63"/>
    <mergeCell ref="D62:E62"/>
    <mergeCell ref="F63:G63"/>
    <mergeCell ref="H63:K63"/>
    <mergeCell ref="B85:D85"/>
    <mergeCell ref="G21:H21"/>
    <mergeCell ref="E75:G75"/>
    <mergeCell ref="H75:K75"/>
    <mergeCell ref="B76:K76"/>
    <mergeCell ref="B17:F17"/>
    <mergeCell ref="D134:E134"/>
  </mergeCells>
  <dataValidations xWindow="1292" yWindow="487" count="13">
    <dataValidation type="list" allowBlank="1" showInputMessage="1" showErrorMessage="1" sqref="J121:K142">
      <formula1>restrição</formula1>
    </dataValidation>
    <dataValidation type="date" allowBlank="1" showInputMessage="1" showErrorMessage="1" prompt="Data de Chegada no CEBIMar_x000a__x000a_Exemplo: 01/01/2019" sqref="E27:G27">
      <formula1>40179</formula1>
      <formula2>46022</formula2>
    </dataValidation>
    <dataValidation type="time" allowBlank="1" showInputMessage="1" showErrorMessage="1" prompt="Horário de Chegada no CEBIMar_x000a__x000a_Exemplo: 00:00" sqref="H26:K27">
      <formula1>0</formula1>
      <formula2>0.999305555555556</formula2>
    </dataValidation>
    <dataValidation type="list" allowBlank="1" showInputMessage="1" showErrorMessage="1" sqref="K93:K115">
      <formula1>sexo</formula1>
    </dataValidation>
    <dataValidation type="list" allowBlank="1" showInputMessage="1" showErrorMessage="1" sqref="E151 I80:I81">
      <formula1>SIMNAO</formula1>
    </dataValidation>
    <dataValidation type="list" allowBlank="1" showInputMessage="1" showErrorMessage="1" sqref="G155:K155">
      <formula1>estofa</formula1>
    </dataValidation>
    <dataValidation type="custom" allowBlank="1" showInputMessage="1" showErrorMessage="1" prompt="APENAS CARACTERES MAIÚSCULAS" sqref="D6:K6">
      <formula1>EXACT(D6,UPPER(D6))</formula1>
    </dataValidation>
    <dataValidation type="list" allowBlank="1" showInputMessage="1" showErrorMessage="1" prompt="Preenchimento Obrigatório" sqref="H158 I79 F7 F29 F52 F58 G67 G118 H90 F155 E145 G50 G69:G71">
      <formula1>SIMNAO</formula1>
    </dataValidation>
    <dataValidation type="list" allowBlank="1" showInputMessage="1" showErrorMessage="1" sqref="I18:I21">
      <formula1>FOMENTO</formula1>
    </dataValidation>
    <dataValidation allowBlank="1" showInputMessage="1" showErrorMessage="1" prompt="Preenchimento Obrigatório" sqref="H156:K157 B44:K44 B54:K54 D156:F157 B31:B42 C33:E42 C31:E31 F31:F42 J33:K42 J31:K31 I31:I42 G31:H31 G33:H42"/>
    <dataValidation type="date" allowBlank="1" showInputMessage="1" showErrorMessage="1" sqref="B60:B64">
      <formula1>40199</formula1>
      <formula2>46022</formula2>
    </dataValidation>
    <dataValidation type="date" showInputMessage="1" showErrorMessage="1" prompt="Data de Chegada no CEBIMar_x000a__x000a_Exemplo: 01/01/2018" sqref="E26:G26">
      <formula1>40179</formula1>
      <formula2>46022</formula2>
    </dataValidation>
    <dataValidation type="whole" errorStyle="information" showInputMessage="1" showErrorMessage="1" prompt="Preenchimento obrigatório" sqref="I29:K29">
      <formula1>0</formula1>
      <formula2>20</formula2>
    </dataValidation>
  </dataValidations>
  <hyperlinks>
    <hyperlink ref="B14:K14" r:id="rId1" display="http://cebimar.usp.br/index.php/pt/"/>
    <hyperlink ref="B154" r:id="rId2"/>
    <hyperlink ref="B159" r:id="rId3"/>
  </hyperlinks>
  <pageMargins left="0.19685039370078741" right="0.19685039370078741" top="0.98425196850393704" bottom="0.98425196850393704" header="0.51181102362204722" footer="0.51181102362204722"/>
  <pageSetup paperSize="9" scale="85" orientation="portrait" verticalDpi="1200"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Button 1">
              <controlPr defaultSize="0" print="0" autoFill="0" autoPict="0" macro="[0]!AbrirAbas">
                <anchor moveWithCells="1" sizeWithCells="1">
                  <from>
                    <xdr:col>10</xdr:col>
                    <xdr:colOff>771525</xdr:colOff>
                    <xdr:row>3</xdr:row>
                    <xdr:rowOff>28575</xdr:rowOff>
                  </from>
                  <to>
                    <xdr:col>10</xdr:col>
                    <xdr:colOff>838200</xdr:colOff>
                    <xdr:row>3</xdr:row>
                    <xdr:rowOff>133350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292" yWindow="487" count="3">
        <x14:dataValidation type="list" allowBlank="1" showInputMessage="1" showErrorMessage="1" prompt="Campo Obrigatório_x000a__x000a_Clique no Dropdown para listar os Projetos em Andamento e em seguida selecione o número Projeto._x000a__x000a_Se não souber o número do Projeto acesse a página do CEBIMar:www.usp.br/cbm_x000a__x000a_Se não houver projeto Cadastro selecione SEM PROJETO.">
          <x14:formula1>
            <xm:f>'Projetos em Andamento'!$A$3:$A$202</xm:f>
          </x14:formula1>
          <xm:sqref>D8:E8</xm:sqref>
        </x14:dataValidation>
        <x14:dataValidation type="list" allowBlank="1" showInputMessage="1" showErrorMessage="1" prompt="Preenchimento Obrigatório">
          <x14:formula1>
            <xm:f>Planilha1!$H$5:$H$153</xm:f>
          </x14:formula1>
          <xm:sqref>G46:G49</xm:sqref>
        </x14:dataValidation>
        <x14:dataValidation type="list" allowBlank="1" showInputMessage="1" showErrorMessage="1">
          <x14:formula1>
            <xm:f>'Projetos em Andamento'!$A:$A</xm:f>
          </x14:formula1>
          <xm:sqref>L15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7"/>
  <dimension ref="A1:AA95"/>
  <sheetViews>
    <sheetView topLeftCell="D1" workbookViewId="0">
      <selection activeCell="D1" sqref="D1"/>
    </sheetView>
  </sheetViews>
  <sheetFormatPr defaultColWidth="8.85546875" defaultRowHeight="15" x14ac:dyDescent="0.25"/>
  <cols>
    <col min="1" max="1" width="46" bestFit="1" customWidth="1"/>
    <col min="2" max="2" width="7.42578125" bestFit="1" customWidth="1"/>
    <col min="3" max="3" width="17.28515625" bestFit="1" customWidth="1"/>
    <col min="4" max="4" width="19.140625" bestFit="1" customWidth="1"/>
    <col min="5" max="5" width="46" bestFit="1" customWidth="1"/>
    <col min="8" max="8" width="17.28515625" bestFit="1" customWidth="1"/>
    <col min="9" max="9" width="38.28515625" bestFit="1" customWidth="1"/>
    <col min="10" max="10" width="14.85546875" bestFit="1" customWidth="1"/>
    <col min="11" max="11" width="18.85546875" bestFit="1" customWidth="1"/>
    <col min="12" max="12" width="16.85546875" bestFit="1" customWidth="1"/>
    <col min="13" max="13" width="29.28515625" bestFit="1" customWidth="1"/>
    <col min="14" max="14" width="38.28515625" bestFit="1" customWidth="1"/>
    <col min="15" max="15" width="28.28515625" bestFit="1" customWidth="1"/>
    <col min="16" max="16" width="17.28515625" bestFit="1" customWidth="1"/>
    <col min="19" max="19" width="28.28515625" bestFit="1" customWidth="1"/>
    <col min="21" max="21" width="12.42578125" bestFit="1" customWidth="1"/>
    <col min="23" max="23" width="24.140625" bestFit="1" customWidth="1"/>
    <col min="24" max="24" width="17.42578125" bestFit="1" customWidth="1"/>
    <col min="25" max="25" width="23.28515625" bestFit="1" customWidth="1"/>
    <col min="26" max="26" width="11.42578125" bestFit="1" customWidth="1"/>
  </cols>
  <sheetData>
    <row r="1" spans="1:27" ht="15.75" x14ac:dyDescent="0.25">
      <c r="A1" s="33" t="s">
        <v>238</v>
      </c>
      <c r="B1" s="33" t="s">
        <v>159</v>
      </c>
      <c r="D1" s="20" t="s">
        <v>157</v>
      </c>
      <c r="E1" s="20" t="s">
        <v>158</v>
      </c>
      <c r="F1" s="20" t="s">
        <v>159</v>
      </c>
      <c r="H1" s="41" t="s">
        <v>157</v>
      </c>
      <c r="I1" s="20" t="s">
        <v>216</v>
      </c>
      <c r="J1" s="20" t="s">
        <v>217</v>
      </c>
      <c r="K1" s="42" t="s">
        <v>237</v>
      </c>
      <c r="L1" s="20" t="s">
        <v>221</v>
      </c>
      <c r="M1" s="42" t="s">
        <v>223</v>
      </c>
      <c r="N1" s="42" t="s">
        <v>226</v>
      </c>
      <c r="O1" s="20" t="s">
        <v>233</v>
      </c>
      <c r="P1" s="20" t="s">
        <v>235</v>
      </c>
      <c r="S1" t="s">
        <v>255</v>
      </c>
      <c r="T1" t="s">
        <v>274</v>
      </c>
      <c r="U1" t="s">
        <v>283</v>
      </c>
      <c r="V1" t="s">
        <v>286</v>
      </c>
      <c r="W1" t="s">
        <v>292</v>
      </c>
      <c r="X1" t="s">
        <v>14</v>
      </c>
      <c r="Y1" t="s">
        <v>223</v>
      </c>
      <c r="Z1" t="s">
        <v>313</v>
      </c>
      <c r="AA1" t="s">
        <v>594</v>
      </c>
    </row>
    <row r="2" spans="1:27" ht="15.75" x14ac:dyDescent="0.25">
      <c r="A2" s="34" t="s">
        <v>160</v>
      </c>
      <c r="B2" s="35">
        <v>49</v>
      </c>
      <c r="D2" s="20" t="s">
        <v>216</v>
      </c>
      <c r="E2" s="20" t="s">
        <v>337</v>
      </c>
      <c r="F2" s="20">
        <v>60</v>
      </c>
      <c r="H2" s="20" t="s">
        <v>216</v>
      </c>
      <c r="I2" s="20" t="s">
        <v>337</v>
      </c>
      <c r="J2" s="20" t="s">
        <v>338</v>
      </c>
      <c r="K2" s="20" t="s">
        <v>356</v>
      </c>
      <c r="L2" s="20" t="s">
        <v>222</v>
      </c>
      <c r="M2" s="20" t="s">
        <v>224</v>
      </c>
      <c r="N2" s="20" t="s">
        <v>227</v>
      </c>
      <c r="O2" s="20" t="s">
        <v>234</v>
      </c>
      <c r="P2" s="20" t="s">
        <v>236</v>
      </c>
      <c r="S2" t="s">
        <v>256</v>
      </c>
      <c r="T2" t="s">
        <v>275</v>
      </c>
      <c r="U2" t="s">
        <v>284</v>
      </c>
      <c r="V2" t="s">
        <v>290</v>
      </c>
      <c r="W2" t="s">
        <v>293</v>
      </c>
      <c r="X2" t="s">
        <v>318</v>
      </c>
      <c r="Y2" t="s">
        <v>296</v>
      </c>
      <c r="Z2" t="s">
        <v>316</v>
      </c>
      <c r="AA2" t="s">
        <v>595</v>
      </c>
    </row>
    <row r="3" spans="1:27" ht="15.75" x14ac:dyDescent="0.25">
      <c r="A3" s="34" t="s">
        <v>161</v>
      </c>
      <c r="B3" s="35">
        <v>50</v>
      </c>
      <c r="D3" s="20" t="s">
        <v>216</v>
      </c>
      <c r="E3" s="20" t="s">
        <v>250</v>
      </c>
      <c r="F3" s="20">
        <v>61</v>
      </c>
      <c r="H3" s="20" t="s">
        <v>217</v>
      </c>
      <c r="I3" s="20" t="s">
        <v>250</v>
      </c>
      <c r="J3" s="20" t="s">
        <v>339</v>
      </c>
      <c r="M3" s="20" t="s">
        <v>357</v>
      </c>
      <c r="N3" s="20" t="s">
        <v>360</v>
      </c>
      <c r="S3" t="s">
        <v>714</v>
      </c>
      <c r="T3" t="s">
        <v>276</v>
      </c>
      <c r="U3" t="s">
        <v>75</v>
      </c>
      <c r="V3" t="s">
        <v>289</v>
      </c>
      <c r="W3" t="s">
        <v>295</v>
      </c>
      <c r="X3" t="s">
        <v>304</v>
      </c>
      <c r="Y3" t="s">
        <v>297</v>
      </c>
      <c r="Z3" t="s">
        <v>314</v>
      </c>
      <c r="AA3" t="s">
        <v>596</v>
      </c>
    </row>
    <row r="4" spans="1:27" ht="15.75" x14ac:dyDescent="0.25">
      <c r="A4" s="34" t="s">
        <v>162</v>
      </c>
      <c r="B4" s="35">
        <v>51</v>
      </c>
      <c r="D4" s="20" t="s">
        <v>217</v>
      </c>
      <c r="E4" s="20" t="s">
        <v>338</v>
      </c>
      <c r="F4" s="20">
        <v>111</v>
      </c>
      <c r="H4" s="42" t="s">
        <v>237</v>
      </c>
      <c r="J4" s="20" t="s">
        <v>340</v>
      </c>
      <c r="M4" s="20" t="s">
        <v>368</v>
      </c>
      <c r="N4" s="20" t="s">
        <v>380</v>
      </c>
      <c r="S4" t="s">
        <v>257</v>
      </c>
      <c r="U4" t="s">
        <v>285</v>
      </c>
      <c r="V4" t="s">
        <v>288</v>
      </c>
      <c r="W4" t="s">
        <v>294</v>
      </c>
      <c r="X4" t="s">
        <v>320</v>
      </c>
      <c r="Y4" t="s">
        <v>309</v>
      </c>
      <c r="Z4" t="s">
        <v>107</v>
      </c>
    </row>
    <row r="5" spans="1:27" ht="15.75" x14ac:dyDescent="0.25">
      <c r="A5" s="34" t="s">
        <v>163</v>
      </c>
      <c r="B5" s="35">
        <v>52</v>
      </c>
      <c r="D5" s="20" t="s">
        <v>217</v>
      </c>
      <c r="E5" s="20" t="s">
        <v>339</v>
      </c>
      <c r="F5" s="20">
        <v>112</v>
      </c>
      <c r="H5" s="20" t="s">
        <v>221</v>
      </c>
      <c r="J5" s="20" t="s">
        <v>218</v>
      </c>
      <c r="M5" s="20" t="s">
        <v>358</v>
      </c>
      <c r="N5" s="20" t="s">
        <v>379</v>
      </c>
      <c r="S5" t="s">
        <v>713</v>
      </c>
      <c r="V5" t="s">
        <v>291</v>
      </c>
      <c r="W5" t="s">
        <v>18</v>
      </c>
      <c r="X5" t="s">
        <v>306</v>
      </c>
      <c r="Y5" t="s">
        <v>310</v>
      </c>
      <c r="Z5" t="s">
        <v>315</v>
      </c>
    </row>
    <row r="6" spans="1:27" ht="15.75" x14ac:dyDescent="0.25">
      <c r="A6" s="34" t="s">
        <v>164</v>
      </c>
      <c r="B6" s="35">
        <v>53</v>
      </c>
      <c r="D6" s="20" t="s">
        <v>217</v>
      </c>
      <c r="E6" s="20" t="s">
        <v>340</v>
      </c>
      <c r="F6" s="20">
        <v>113</v>
      </c>
      <c r="H6" s="42" t="s">
        <v>223</v>
      </c>
      <c r="J6" s="20" t="s">
        <v>341</v>
      </c>
      <c r="M6" s="20" t="s">
        <v>378</v>
      </c>
      <c r="N6" s="20" t="s">
        <v>381</v>
      </c>
      <c r="X6" t="s">
        <v>307</v>
      </c>
      <c r="Y6" t="s">
        <v>298</v>
      </c>
    </row>
    <row r="7" spans="1:27" ht="15.75" x14ac:dyDescent="0.25">
      <c r="A7" s="34" t="s">
        <v>165</v>
      </c>
      <c r="B7" s="35">
        <v>54</v>
      </c>
      <c r="D7" s="20" t="s">
        <v>217</v>
      </c>
      <c r="E7" s="20" t="s">
        <v>218</v>
      </c>
      <c r="F7" s="20">
        <v>114</v>
      </c>
      <c r="H7" s="42" t="s">
        <v>226</v>
      </c>
      <c r="J7" s="20" t="s">
        <v>342</v>
      </c>
      <c r="M7" s="20" t="s">
        <v>369</v>
      </c>
      <c r="N7" s="20" t="s">
        <v>382</v>
      </c>
      <c r="X7" t="s">
        <v>305</v>
      </c>
      <c r="Y7" t="s">
        <v>299</v>
      </c>
    </row>
    <row r="8" spans="1:27" ht="15.75" x14ac:dyDescent="0.25">
      <c r="A8" s="34" t="s">
        <v>166</v>
      </c>
      <c r="B8" s="35">
        <v>55</v>
      </c>
      <c r="D8" s="20" t="s">
        <v>217</v>
      </c>
      <c r="E8" s="20" t="s">
        <v>341</v>
      </c>
      <c r="F8" s="20">
        <v>115</v>
      </c>
      <c r="H8" s="20" t="s">
        <v>233</v>
      </c>
      <c r="J8" s="20" t="s">
        <v>343</v>
      </c>
      <c r="M8" s="20" t="s">
        <v>370</v>
      </c>
      <c r="N8" s="20" t="s">
        <v>361</v>
      </c>
      <c r="X8" t="s">
        <v>319</v>
      </c>
      <c r="Y8" t="s">
        <v>300</v>
      </c>
    </row>
    <row r="9" spans="1:27" ht="15.75" x14ac:dyDescent="0.25">
      <c r="A9" s="34" t="s">
        <v>167</v>
      </c>
      <c r="B9" s="35">
        <v>56</v>
      </c>
      <c r="D9" s="20" t="s">
        <v>217</v>
      </c>
      <c r="E9" s="20" t="s">
        <v>342</v>
      </c>
      <c r="F9" s="20">
        <v>116</v>
      </c>
      <c r="H9" s="20" t="s">
        <v>249</v>
      </c>
      <c r="J9" s="20" t="s">
        <v>344</v>
      </c>
      <c r="M9" s="20" t="s">
        <v>371</v>
      </c>
      <c r="N9" s="20" t="s">
        <v>361</v>
      </c>
      <c r="X9" t="s">
        <v>308</v>
      </c>
      <c r="Y9" t="s">
        <v>301</v>
      </c>
    </row>
    <row r="10" spans="1:27" ht="15.75" x14ac:dyDescent="0.25">
      <c r="A10" s="34" t="s">
        <v>168</v>
      </c>
      <c r="B10" s="35">
        <v>1</v>
      </c>
      <c r="D10" s="20" t="s">
        <v>217</v>
      </c>
      <c r="E10" s="20" t="s">
        <v>343</v>
      </c>
      <c r="F10" s="20">
        <v>117</v>
      </c>
      <c r="J10" s="20" t="s">
        <v>345</v>
      </c>
      <c r="M10" s="20" t="s">
        <v>372</v>
      </c>
      <c r="N10" s="20" t="s">
        <v>383</v>
      </c>
      <c r="X10" t="s">
        <v>386</v>
      </c>
      <c r="Y10" t="s">
        <v>302</v>
      </c>
    </row>
    <row r="11" spans="1:27" ht="15.75" x14ac:dyDescent="0.25">
      <c r="A11" s="34" t="s">
        <v>169</v>
      </c>
      <c r="B11" s="35">
        <v>2</v>
      </c>
      <c r="D11" s="20" t="s">
        <v>217</v>
      </c>
      <c r="E11" s="20" t="s">
        <v>344</v>
      </c>
      <c r="F11" s="20">
        <v>118</v>
      </c>
      <c r="J11" s="20" t="s">
        <v>346</v>
      </c>
      <c r="M11" s="20" t="s">
        <v>373</v>
      </c>
      <c r="N11" s="20" t="s">
        <v>228</v>
      </c>
      <c r="Y11" t="s">
        <v>321</v>
      </c>
    </row>
    <row r="12" spans="1:27" ht="15.75" x14ac:dyDescent="0.25">
      <c r="A12" s="34" t="s">
        <v>170</v>
      </c>
      <c r="B12" s="35">
        <v>3</v>
      </c>
      <c r="D12" s="20" t="s">
        <v>217</v>
      </c>
      <c r="E12" s="20" t="s">
        <v>345</v>
      </c>
      <c r="F12" s="20">
        <v>119</v>
      </c>
      <c r="J12" s="20" t="s">
        <v>347</v>
      </c>
      <c r="M12" s="20" t="s">
        <v>374</v>
      </c>
      <c r="N12" s="20" t="s">
        <v>384</v>
      </c>
      <c r="Y12" t="s">
        <v>303</v>
      </c>
    </row>
    <row r="13" spans="1:27" ht="15.75" x14ac:dyDescent="0.25">
      <c r="A13" s="34" t="s">
        <v>171</v>
      </c>
      <c r="B13" s="35">
        <v>4</v>
      </c>
      <c r="D13" s="20" t="s">
        <v>217</v>
      </c>
      <c r="E13" s="20" t="s">
        <v>346</v>
      </c>
      <c r="F13" s="20">
        <v>120</v>
      </c>
      <c r="J13" s="20" t="s">
        <v>348</v>
      </c>
      <c r="M13" s="20" t="s">
        <v>375</v>
      </c>
      <c r="N13" s="20" t="s">
        <v>229</v>
      </c>
      <c r="Y13" t="s">
        <v>311</v>
      </c>
    </row>
    <row r="14" spans="1:27" ht="15.75" x14ac:dyDescent="0.25">
      <c r="A14" s="34" t="s">
        <v>172</v>
      </c>
      <c r="B14" s="35">
        <v>5</v>
      </c>
      <c r="D14" s="20" t="s">
        <v>217</v>
      </c>
      <c r="E14" s="20" t="s">
        <v>347</v>
      </c>
      <c r="F14" s="20">
        <v>121</v>
      </c>
      <c r="J14" s="20" t="s">
        <v>349</v>
      </c>
      <c r="M14" s="20" t="s">
        <v>359</v>
      </c>
      <c r="N14" s="20" t="s">
        <v>362</v>
      </c>
      <c r="Y14" t="s">
        <v>312</v>
      </c>
    </row>
    <row r="15" spans="1:27" ht="15.75" x14ac:dyDescent="0.25">
      <c r="A15" s="34" t="s">
        <v>173</v>
      </c>
      <c r="B15" s="35">
        <v>6</v>
      </c>
      <c r="D15" s="20" t="s">
        <v>217</v>
      </c>
      <c r="E15" s="20" t="s">
        <v>348</v>
      </c>
      <c r="F15" s="20">
        <v>122</v>
      </c>
      <c r="J15" s="20" t="s">
        <v>350</v>
      </c>
      <c r="M15" s="20" t="s">
        <v>225</v>
      </c>
      <c r="N15" s="20" t="s">
        <v>363</v>
      </c>
      <c r="Y15" t="s">
        <v>322</v>
      </c>
    </row>
    <row r="16" spans="1:27" ht="15.75" x14ac:dyDescent="0.25">
      <c r="A16" s="34" t="s">
        <v>174</v>
      </c>
      <c r="B16" s="35">
        <v>7</v>
      </c>
      <c r="D16" s="20" t="s">
        <v>217</v>
      </c>
      <c r="E16" s="20" t="s">
        <v>349</v>
      </c>
      <c r="F16" s="20">
        <v>123</v>
      </c>
      <c r="I16" s="43" t="s">
        <v>248</v>
      </c>
      <c r="J16" s="20" t="s">
        <v>351</v>
      </c>
      <c r="M16" s="20" t="s">
        <v>376</v>
      </c>
      <c r="N16" s="20" t="s">
        <v>364</v>
      </c>
    </row>
    <row r="17" spans="1:14" ht="15.75" x14ac:dyDescent="0.25">
      <c r="A17" s="34" t="s">
        <v>175</v>
      </c>
      <c r="B17" s="35">
        <v>8</v>
      </c>
      <c r="D17" s="20" t="s">
        <v>217</v>
      </c>
      <c r="E17" s="20" t="s">
        <v>350</v>
      </c>
      <c r="F17" s="20">
        <v>124</v>
      </c>
      <c r="J17" s="20" t="s">
        <v>352</v>
      </c>
      <c r="M17" s="20" t="s">
        <v>377</v>
      </c>
      <c r="N17" s="20" t="s">
        <v>365</v>
      </c>
    </row>
    <row r="18" spans="1:14" ht="15.75" x14ac:dyDescent="0.25">
      <c r="A18" s="34" t="s">
        <v>176</v>
      </c>
      <c r="B18" s="35">
        <v>9</v>
      </c>
      <c r="D18" s="20" t="s">
        <v>217</v>
      </c>
      <c r="E18" s="20" t="s">
        <v>351</v>
      </c>
      <c r="F18" s="20">
        <v>125</v>
      </c>
      <c r="J18" s="20" t="s">
        <v>353</v>
      </c>
      <c r="N18" s="20" t="s">
        <v>230</v>
      </c>
    </row>
    <row r="19" spans="1:14" ht="15.75" x14ac:dyDescent="0.25">
      <c r="A19" s="34" t="s">
        <v>177</v>
      </c>
      <c r="B19" s="35">
        <v>10</v>
      </c>
      <c r="D19" s="20" t="s">
        <v>217</v>
      </c>
      <c r="E19" s="20" t="s">
        <v>352</v>
      </c>
      <c r="F19" s="20">
        <v>126</v>
      </c>
      <c r="J19" s="20" t="s">
        <v>354</v>
      </c>
      <c r="N19" s="20" t="s">
        <v>231</v>
      </c>
    </row>
    <row r="20" spans="1:14" ht="15.75" x14ac:dyDescent="0.25">
      <c r="A20" s="34" t="s">
        <v>178</v>
      </c>
      <c r="B20" s="35">
        <v>11</v>
      </c>
      <c r="D20" s="20" t="s">
        <v>217</v>
      </c>
      <c r="E20" s="20" t="s">
        <v>353</v>
      </c>
      <c r="F20" s="20">
        <v>127</v>
      </c>
      <c r="J20" s="20" t="s">
        <v>355</v>
      </c>
      <c r="N20" s="20" t="s">
        <v>366</v>
      </c>
    </row>
    <row r="21" spans="1:14" ht="15.75" x14ac:dyDescent="0.25">
      <c r="A21" s="34" t="s">
        <v>179</v>
      </c>
      <c r="B21" s="35">
        <v>12</v>
      </c>
      <c r="D21" s="20" t="s">
        <v>217</v>
      </c>
      <c r="E21" s="20" t="s">
        <v>354</v>
      </c>
      <c r="F21" s="20">
        <v>128</v>
      </c>
      <c r="J21" s="20" t="s">
        <v>219</v>
      </c>
      <c r="N21" s="20" t="s">
        <v>367</v>
      </c>
    </row>
    <row r="22" spans="1:14" ht="15.75" x14ac:dyDescent="0.25">
      <c r="A22" s="34" t="s">
        <v>180</v>
      </c>
      <c r="B22" s="35">
        <v>13</v>
      </c>
      <c r="D22" s="20" t="s">
        <v>217</v>
      </c>
      <c r="E22" s="20" t="s">
        <v>355</v>
      </c>
      <c r="F22" s="20">
        <v>129</v>
      </c>
      <c r="J22" s="20" t="s">
        <v>759</v>
      </c>
      <c r="N22" s="20" t="s">
        <v>232</v>
      </c>
    </row>
    <row r="23" spans="1:14" ht="15.75" x14ac:dyDescent="0.25">
      <c r="A23" s="34" t="s">
        <v>181</v>
      </c>
      <c r="B23" s="35">
        <v>14</v>
      </c>
      <c r="D23" s="20" t="s">
        <v>217</v>
      </c>
      <c r="E23" s="20" t="s">
        <v>219</v>
      </c>
      <c r="F23" s="20">
        <v>130</v>
      </c>
      <c r="J23" s="20" t="s">
        <v>760</v>
      </c>
      <c r="N23" s="42" t="s">
        <v>385</v>
      </c>
    </row>
    <row r="24" spans="1:14" ht="15.75" x14ac:dyDescent="0.25">
      <c r="A24" s="34" t="s">
        <v>182</v>
      </c>
      <c r="B24" s="35">
        <v>15</v>
      </c>
      <c r="D24" s="20" t="s">
        <v>217</v>
      </c>
      <c r="E24" s="20" t="s">
        <v>759</v>
      </c>
      <c r="F24" s="20">
        <v>131</v>
      </c>
      <c r="J24" s="20" t="s">
        <v>761</v>
      </c>
    </row>
    <row r="25" spans="1:14" ht="15.75" x14ac:dyDescent="0.25">
      <c r="A25" s="34" t="s">
        <v>183</v>
      </c>
      <c r="B25" s="35">
        <v>16</v>
      </c>
      <c r="D25" s="20" t="s">
        <v>217</v>
      </c>
      <c r="E25" s="20" t="s">
        <v>760</v>
      </c>
      <c r="F25" s="20">
        <v>132</v>
      </c>
      <c r="J25" s="20" t="s">
        <v>762</v>
      </c>
    </row>
    <row r="26" spans="1:14" ht="15.75" x14ac:dyDescent="0.25">
      <c r="A26" s="34" t="s">
        <v>184</v>
      </c>
      <c r="B26" s="35">
        <v>17</v>
      </c>
      <c r="D26" s="20" t="s">
        <v>217</v>
      </c>
      <c r="E26" s="20" t="s">
        <v>761</v>
      </c>
      <c r="F26" s="20">
        <v>133</v>
      </c>
      <c r="J26" s="20" t="s">
        <v>763</v>
      </c>
    </row>
    <row r="27" spans="1:14" ht="15.75" x14ac:dyDescent="0.25">
      <c r="A27" s="34" t="s">
        <v>185</v>
      </c>
      <c r="B27" s="35">
        <v>18</v>
      </c>
      <c r="D27" s="20" t="s">
        <v>217</v>
      </c>
      <c r="E27" s="20" t="s">
        <v>762</v>
      </c>
      <c r="F27" s="20">
        <v>134</v>
      </c>
      <c r="J27" s="20" t="s">
        <v>764</v>
      </c>
    </row>
    <row r="28" spans="1:14" ht="15.75" x14ac:dyDescent="0.25">
      <c r="A28" s="34" t="s">
        <v>186</v>
      </c>
      <c r="B28" s="35">
        <v>19</v>
      </c>
      <c r="D28" s="20" t="s">
        <v>217</v>
      </c>
      <c r="E28" s="20" t="s">
        <v>763</v>
      </c>
      <c r="F28" s="20">
        <v>135</v>
      </c>
      <c r="J28" s="20" t="s">
        <v>765</v>
      </c>
    </row>
    <row r="29" spans="1:14" ht="15.75" x14ac:dyDescent="0.25">
      <c r="A29" s="34" t="s">
        <v>187</v>
      </c>
      <c r="B29" s="35">
        <v>20</v>
      </c>
      <c r="D29" s="20" t="s">
        <v>217</v>
      </c>
      <c r="E29" s="20" t="s">
        <v>764</v>
      </c>
      <c r="F29" s="20">
        <v>136</v>
      </c>
      <c r="J29" s="20" t="s">
        <v>766</v>
      </c>
    </row>
    <row r="30" spans="1:14" ht="15.75" x14ac:dyDescent="0.25">
      <c r="A30" s="34" t="s">
        <v>188</v>
      </c>
      <c r="B30" s="35">
        <v>21</v>
      </c>
      <c r="D30" s="20" t="s">
        <v>217</v>
      </c>
      <c r="E30" s="20" t="s">
        <v>765</v>
      </c>
      <c r="F30" s="20">
        <v>137</v>
      </c>
      <c r="J30" s="20" t="s">
        <v>767</v>
      </c>
    </row>
    <row r="31" spans="1:14" ht="15.75" x14ac:dyDescent="0.25">
      <c r="A31" s="34" t="s">
        <v>189</v>
      </c>
      <c r="B31" s="35">
        <v>22</v>
      </c>
      <c r="D31" s="20" t="s">
        <v>217</v>
      </c>
      <c r="E31" s="20" t="s">
        <v>766</v>
      </c>
      <c r="F31" s="20">
        <v>138</v>
      </c>
      <c r="J31" s="20" t="s">
        <v>768</v>
      </c>
    </row>
    <row r="32" spans="1:14" ht="15.75" x14ac:dyDescent="0.25">
      <c r="A32" s="34" t="s">
        <v>190</v>
      </c>
      <c r="B32" s="35">
        <v>23</v>
      </c>
      <c r="D32" s="20" t="s">
        <v>217</v>
      </c>
      <c r="E32" s="20" t="s">
        <v>767</v>
      </c>
      <c r="F32" s="20">
        <v>139</v>
      </c>
      <c r="J32" s="20" t="s">
        <v>769</v>
      </c>
    </row>
    <row r="33" spans="1:10" ht="15.75" x14ac:dyDescent="0.25">
      <c r="A33" s="34" t="s">
        <v>191</v>
      </c>
      <c r="B33" s="35">
        <v>24</v>
      </c>
      <c r="D33" s="20" t="s">
        <v>217</v>
      </c>
      <c r="E33" s="20" t="s">
        <v>768</v>
      </c>
      <c r="F33" s="20">
        <v>140</v>
      </c>
      <c r="J33" s="20" t="s">
        <v>770</v>
      </c>
    </row>
    <row r="34" spans="1:10" ht="15.75" x14ac:dyDescent="0.25">
      <c r="A34" s="34" t="s">
        <v>192</v>
      </c>
      <c r="B34" s="35">
        <v>25</v>
      </c>
      <c r="D34" s="20" t="s">
        <v>217</v>
      </c>
      <c r="E34" s="20" t="s">
        <v>769</v>
      </c>
      <c r="F34" s="20">
        <v>141</v>
      </c>
      <c r="J34" s="20" t="s">
        <v>771</v>
      </c>
    </row>
    <row r="35" spans="1:10" ht="15.75" x14ac:dyDescent="0.25">
      <c r="A35" s="34" t="s">
        <v>193</v>
      </c>
      <c r="B35" s="35">
        <v>26</v>
      </c>
      <c r="D35" s="20" t="s">
        <v>217</v>
      </c>
      <c r="E35" s="20" t="s">
        <v>770</v>
      </c>
      <c r="F35" s="20">
        <v>142</v>
      </c>
      <c r="J35" s="20" t="s">
        <v>772</v>
      </c>
    </row>
    <row r="36" spans="1:10" ht="15.75" x14ac:dyDescent="0.25">
      <c r="A36" s="34" t="s">
        <v>194</v>
      </c>
      <c r="B36" s="35">
        <v>27</v>
      </c>
      <c r="D36" s="20" t="s">
        <v>217</v>
      </c>
      <c r="E36" s="20" t="s">
        <v>771</v>
      </c>
      <c r="F36" s="20">
        <v>143</v>
      </c>
      <c r="J36" s="20" t="s">
        <v>773</v>
      </c>
    </row>
    <row r="37" spans="1:10" ht="15.75" x14ac:dyDescent="0.25">
      <c r="A37" s="34" t="s">
        <v>195</v>
      </c>
      <c r="B37" s="35">
        <v>28</v>
      </c>
      <c r="D37" s="20" t="s">
        <v>217</v>
      </c>
      <c r="E37" s="20" t="s">
        <v>772</v>
      </c>
      <c r="F37" s="20">
        <v>144</v>
      </c>
      <c r="J37" s="20" t="s">
        <v>774</v>
      </c>
    </row>
    <row r="38" spans="1:10" ht="15.75" x14ac:dyDescent="0.25">
      <c r="A38" s="34" t="s">
        <v>196</v>
      </c>
      <c r="B38" s="35">
        <v>29</v>
      </c>
      <c r="D38" s="20" t="s">
        <v>217</v>
      </c>
      <c r="E38" s="20" t="s">
        <v>773</v>
      </c>
      <c r="F38" s="20">
        <v>145</v>
      </c>
      <c r="J38" s="20" t="s">
        <v>775</v>
      </c>
    </row>
    <row r="39" spans="1:10" ht="15.75" x14ac:dyDescent="0.25">
      <c r="A39" s="34" t="s">
        <v>197</v>
      </c>
      <c r="B39" s="35">
        <v>30</v>
      </c>
      <c r="D39" s="20" t="s">
        <v>217</v>
      </c>
      <c r="E39" s="20" t="s">
        <v>774</v>
      </c>
      <c r="F39" s="20">
        <v>146</v>
      </c>
      <c r="J39" s="20" t="s">
        <v>776</v>
      </c>
    </row>
    <row r="40" spans="1:10" ht="15.75" x14ac:dyDescent="0.25">
      <c r="A40" s="34" t="s">
        <v>198</v>
      </c>
      <c r="B40" s="35">
        <v>31</v>
      </c>
      <c r="D40" s="20" t="s">
        <v>217</v>
      </c>
      <c r="E40" s="20" t="s">
        <v>775</v>
      </c>
      <c r="F40" s="20">
        <v>147</v>
      </c>
      <c r="J40" s="20" t="s">
        <v>777</v>
      </c>
    </row>
    <row r="41" spans="1:10" ht="15.75" x14ac:dyDescent="0.25">
      <c r="A41" s="34" t="s">
        <v>199</v>
      </c>
      <c r="B41" s="35">
        <v>32</v>
      </c>
      <c r="D41" s="20" t="s">
        <v>217</v>
      </c>
      <c r="E41" s="20" t="s">
        <v>776</v>
      </c>
      <c r="F41" s="20">
        <v>148</v>
      </c>
      <c r="J41" s="20" t="s">
        <v>778</v>
      </c>
    </row>
    <row r="42" spans="1:10" ht="15.75" x14ac:dyDescent="0.25">
      <c r="A42" s="34" t="s">
        <v>200</v>
      </c>
      <c r="B42" s="35">
        <v>33</v>
      </c>
      <c r="D42" s="20" t="s">
        <v>217</v>
      </c>
      <c r="E42" s="20" t="s">
        <v>777</v>
      </c>
      <c r="F42" s="20">
        <v>149</v>
      </c>
      <c r="J42" s="20" t="s">
        <v>779</v>
      </c>
    </row>
    <row r="43" spans="1:10" ht="15.75" x14ac:dyDescent="0.25">
      <c r="A43" s="34" t="s">
        <v>201</v>
      </c>
      <c r="B43" s="35">
        <v>34</v>
      </c>
      <c r="D43" s="20" t="s">
        <v>217</v>
      </c>
      <c r="E43" s="20" t="s">
        <v>778</v>
      </c>
      <c r="F43" s="20">
        <v>150</v>
      </c>
      <c r="J43" s="20" t="s">
        <v>780</v>
      </c>
    </row>
    <row r="44" spans="1:10" ht="15.75" x14ac:dyDescent="0.25">
      <c r="A44" s="34" t="s">
        <v>202</v>
      </c>
      <c r="B44" s="35">
        <v>35</v>
      </c>
      <c r="D44" s="20" t="s">
        <v>217</v>
      </c>
      <c r="E44" s="20" t="s">
        <v>779</v>
      </c>
      <c r="F44" s="20">
        <v>151</v>
      </c>
      <c r="I44" s="20" t="s">
        <v>227</v>
      </c>
      <c r="J44" s="20" t="s">
        <v>781</v>
      </c>
    </row>
    <row r="45" spans="1:10" ht="15.75" x14ac:dyDescent="0.25">
      <c r="A45" s="34" t="s">
        <v>203</v>
      </c>
      <c r="B45" s="35">
        <v>36</v>
      </c>
      <c r="D45" s="20" t="s">
        <v>217</v>
      </c>
      <c r="E45" s="20" t="s">
        <v>780</v>
      </c>
      <c r="F45" s="20">
        <v>152</v>
      </c>
      <c r="I45" s="20" t="s">
        <v>360</v>
      </c>
      <c r="J45" s="20" t="s">
        <v>782</v>
      </c>
    </row>
    <row r="46" spans="1:10" ht="15.75" x14ac:dyDescent="0.25">
      <c r="A46" s="34" t="s">
        <v>204</v>
      </c>
      <c r="B46" s="35">
        <v>37</v>
      </c>
      <c r="D46" s="20" t="s">
        <v>217</v>
      </c>
      <c r="E46" s="20" t="s">
        <v>781</v>
      </c>
      <c r="F46" s="20">
        <v>153</v>
      </c>
      <c r="I46" s="20" t="s">
        <v>361</v>
      </c>
      <c r="J46" s="20" t="s">
        <v>783</v>
      </c>
    </row>
    <row r="47" spans="1:10" ht="15.75" x14ac:dyDescent="0.25">
      <c r="A47" s="34" t="s">
        <v>205</v>
      </c>
      <c r="B47" s="35">
        <v>38</v>
      </c>
      <c r="D47" s="20" t="s">
        <v>217</v>
      </c>
      <c r="E47" s="20" t="s">
        <v>782</v>
      </c>
      <c r="F47" s="20">
        <v>154</v>
      </c>
      <c r="I47" s="20" t="s">
        <v>228</v>
      </c>
      <c r="J47" s="20" t="s">
        <v>784</v>
      </c>
    </row>
    <row r="48" spans="1:10" ht="15.75" x14ac:dyDescent="0.25">
      <c r="A48" s="34" t="s">
        <v>206</v>
      </c>
      <c r="B48" s="35">
        <v>39</v>
      </c>
      <c r="D48" s="20" t="s">
        <v>217</v>
      </c>
      <c r="E48" s="20" t="s">
        <v>783</v>
      </c>
      <c r="F48" s="20">
        <v>155</v>
      </c>
      <c r="I48" s="20" t="s">
        <v>379</v>
      </c>
      <c r="J48" s="20" t="s">
        <v>785</v>
      </c>
    </row>
    <row r="49" spans="1:10" ht="15.75" x14ac:dyDescent="0.25">
      <c r="A49" s="34" t="s">
        <v>207</v>
      </c>
      <c r="B49" s="35">
        <v>40</v>
      </c>
      <c r="D49" s="20" t="s">
        <v>217</v>
      </c>
      <c r="E49" s="20" t="s">
        <v>784</v>
      </c>
      <c r="F49" s="20">
        <v>156</v>
      </c>
      <c r="I49" s="20" t="s">
        <v>380</v>
      </c>
      <c r="J49" s="20" t="s">
        <v>786</v>
      </c>
    </row>
    <row r="50" spans="1:10" ht="15.75" x14ac:dyDescent="0.25">
      <c r="A50" s="34" t="s">
        <v>208</v>
      </c>
      <c r="B50" s="35">
        <v>41</v>
      </c>
      <c r="D50" s="20" t="s">
        <v>217</v>
      </c>
      <c r="E50" s="20" t="s">
        <v>785</v>
      </c>
      <c r="F50" s="20">
        <v>157</v>
      </c>
      <c r="I50" s="20" t="s">
        <v>381</v>
      </c>
      <c r="J50" s="20" t="s">
        <v>787</v>
      </c>
    </row>
    <row r="51" spans="1:10" ht="15.75" x14ac:dyDescent="0.25">
      <c r="A51" s="34" t="s">
        <v>209</v>
      </c>
      <c r="B51" s="35">
        <v>42</v>
      </c>
      <c r="D51" s="20" t="s">
        <v>217</v>
      </c>
      <c r="E51" s="20" t="s">
        <v>786</v>
      </c>
      <c r="F51" s="20">
        <v>158</v>
      </c>
      <c r="I51" s="20" t="s">
        <v>382</v>
      </c>
      <c r="J51" s="20" t="s">
        <v>788</v>
      </c>
    </row>
    <row r="52" spans="1:10" ht="15.75" x14ac:dyDescent="0.25">
      <c r="A52" s="34" t="s">
        <v>210</v>
      </c>
      <c r="B52" s="35">
        <v>43</v>
      </c>
      <c r="D52" s="20" t="s">
        <v>217</v>
      </c>
      <c r="E52" s="20" t="s">
        <v>787</v>
      </c>
      <c r="F52" s="20">
        <v>159</v>
      </c>
      <c r="I52" s="20" t="s">
        <v>361</v>
      </c>
    </row>
    <row r="53" spans="1:10" ht="15.75" x14ac:dyDescent="0.25">
      <c r="A53" s="34" t="s">
        <v>211</v>
      </c>
      <c r="B53" s="35">
        <v>44</v>
      </c>
      <c r="D53" s="20" t="s">
        <v>217</v>
      </c>
      <c r="E53" s="20" t="s">
        <v>788</v>
      </c>
      <c r="F53" s="20">
        <v>160</v>
      </c>
      <c r="I53" s="20" t="s">
        <v>383</v>
      </c>
    </row>
    <row r="54" spans="1:10" ht="15.75" x14ac:dyDescent="0.25">
      <c r="A54" s="34" t="s">
        <v>212</v>
      </c>
      <c r="B54" s="35">
        <v>45</v>
      </c>
      <c r="D54" s="20" t="s">
        <v>220</v>
      </c>
      <c r="E54" s="20" t="s">
        <v>220</v>
      </c>
      <c r="F54" s="20">
        <v>62</v>
      </c>
      <c r="I54" s="20" t="s">
        <v>384</v>
      </c>
    </row>
    <row r="55" spans="1:10" ht="15.75" x14ac:dyDescent="0.25">
      <c r="A55" s="34" t="s">
        <v>213</v>
      </c>
      <c r="B55" s="35">
        <v>46</v>
      </c>
      <c r="D55" s="20" t="s">
        <v>237</v>
      </c>
      <c r="E55" s="20" t="s">
        <v>356</v>
      </c>
      <c r="F55" s="20">
        <v>156</v>
      </c>
      <c r="I55" s="20" t="s">
        <v>229</v>
      </c>
    </row>
    <row r="56" spans="1:10" ht="15.75" x14ac:dyDescent="0.25">
      <c r="A56" s="34" t="s">
        <v>214</v>
      </c>
      <c r="B56" s="35">
        <v>47</v>
      </c>
      <c r="D56" s="20" t="s">
        <v>221</v>
      </c>
      <c r="E56" s="20" t="s">
        <v>222</v>
      </c>
      <c r="F56" s="20">
        <v>63</v>
      </c>
      <c r="I56" s="20" t="s">
        <v>362</v>
      </c>
    </row>
    <row r="57" spans="1:10" ht="15.75" x14ac:dyDescent="0.25">
      <c r="A57" s="34" t="s">
        <v>215</v>
      </c>
      <c r="B57" s="35">
        <v>48</v>
      </c>
      <c r="D57" s="20" t="s">
        <v>223</v>
      </c>
      <c r="E57" s="20" t="s">
        <v>224</v>
      </c>
      <c r="F57" s="20">
        <v>68</v>
      </c>
      <c r="I57" s="20" t="s">
        <v>363</v>
      </c>
    </row>
    <row r="58" spans="1:10" x14ac:dyDescent="0.25">
      <c r="D58" s="20" t="s">
        <v>223</v>
      </c>
      <c r="E58" s="20" t="s">
        <v>357</v>
      </c>
      <c r="F58" s="20">
        <v>67</v>
      </c>
      <c r="I58" s="20" t="s">
        <v>364</v>
      </c>
    </row>
    <row r="59" spans="1:10" x14ac:dyDescent="0.25">
      <c r="D59" s="20" t="s">
        <v>223</v>
      </c>
      <c r="E59" s="20" t="s">
        <v>368</v>
      </c>
      <c r="F59" s="20">
        <v>69</v>
      </c>
      <c r="I59" s="20" t="s">
        <v>365</v>
      </c>
    </row>
    <row r="60" spans="1:10" x14ac:dyDescent="0.25">
      <c r="D60" s="20" t="s">
        <v>223</v>
      </c>
      <c r="E60" s="20" t="s">
        <v>358</v>
      </c>
      <c r="F60" s="20">
        <v>70</v>
      </c>
      <c r="I60" s="20" t="s">
        <v>230</v>
      </c>
    </row>
    <row r="61" spans="1:10" x14ac:dyDescent="0.25">
      <c r="D61" s="20" t="s">
        <v>223</v>
      </c>
      <c r="E61" s="20" t="s">
        <v>378</v>
      </c>
      <c r="F61" s="20">
        <v>74</v>
      </c>
      <c r="I61" s="20" t="s">
        <v>231</v>
      </c>
    </row>
    <row r="62" spans="1:10" x14ac:dyDescent="0.25">
      <c r="D62" s="20" t="s">
        <v>223</v>
      </c>
      <c r="E62" s="20" t="s">
        <v>369</v>
      </c>
      <c r="F62" s="20">
        <v>71</v>
      </c>
      <c r="I62" s="20" t="s">
        <v>366</v>
      </c>
    </row>
    <row r="63" spans="1:10" x14ac:dyDescent="0.25">
      <c r="D63" s="20" t="s">
        <v>223</v>
      </c>
      <c r="E63" s="20" t="s">
        <v>370</v>
      </c>
      <c r="F63" s="20">
        <v>72</v>
      </c>
      <c r="I63" s="20" t="s">
        <v>367</v>
      </c>
    </row>
    <row r="64" spans="1:10" x14ac:dyDescent="0.25">
      <c r="D64" s="20" t="s">
        <v>223</v>
      </c>
      <c r="E64" s="20" t="s">
        <v>371</v>
      </c>
      <c r="F64" s="20">
        <v>73</v>
      </c>
      <c r="I64" s="20" t="s">
        <v>232</v>
      </c>
    </row>
    <row r="65" spans="4:9" x14ac:dyDescent="0.25">
      <c r="D65" s="20" t="s">
        <v>223</v>
      </c>
      <c r="E65" s="20" t="s">
        <v>372</v>
      </c>
      <c r="F65" s="20">
        <v>75</v>
      </c>
      <c r="I65" s="20" t="s">
        <v>385</v>
      </c>
    </row>
    <row r="66" spans="4:9" x14ac:dyDescent="0.25">
      <c r="D66" s="20" t="s">
        <v>223</v>
      </c>
      <c r="E66" s="20" t="s">
        <v>373</v>
      </c>
      <c r="F66" s="20">
        <v>76</v>
      </c>
    </row>
    <row r="67" spans="4:9" x14ac:dyDescent="0.25">
      <c r="D67" s="20" t="s">
        <v>223</v>
      </c>
      <c r="E67" s="20" t="s">
        <v>374</v>
      </c>
      <c r="F67" s="20">
        <v>77</v>
      </c>
    </row>
    <row r="68" spans="4:9" x14ac:dyDescent="0.25">
      <c r="D68" s="20" t="s">
        <v>223</v>
      </c>
      <c r="E68" s="20" t="s">
        <v>375</v>
      </c>
      <c r="F68" s="20">
        <v>78</v>
      </c>
    </row>
    <row r="69" spans="4:9" x14ac:dyDescent="0.25">
      <c r="D69" s="20" t="s">
        <v>223</v>
      </c>
      <c r="E69" s="20" t="s">
        <v>359</v>
      </c>
      <c r="F69" s="20">
        <v>79</v>
      </c>
    </row>
    <row r="70" spans="4:9" x14ac:dyDescent="0.25">
      <c r="D70" s="20" t="s">
        <v>223</v>
      </c>
      <c r="E70" s="20" t="s">
        <v>225</v>
      </c>
      <c r="F70" s="20">
        <v>80</v>
      </c>
    </row>
    <row r="71" spans="4:9" x14ac:dyDescent="0.25">
      <c r="D71" s="20" t="s">
        <v>223</v>
      </c>
      <c r="E71" s="20" t="s">
        <v>376</v>
      </c>
      <c r="F71" s="20">
        <v>81</v>
      </c>
    </row>
    <row r="72" spans="4:9" x14ac:dyDescent="0.25">
      <c r="D72" s="20" t="s">
        <v>223</v>
      </c>
      <c r="E72" s="20" t="s">
        <v>377</v>
      </c>
      <c r="F72" s="20">
        <v>82</v>
      </c>
    </row>
    <row r="73" spans="4:9" x14ac:dyDescent="0.25">
      <c r="D73" s="20" t="s">
        <v>226</v>
      </c>
      <c r="E73" s="20" t="s">
        <v>227</v>
      </c>
      <c r="F73" s="20">
        <v>89</v>
      </c>
    </row>
    <row r="74" spans="4:9" x14ac:dyDescent="0.25">
      <c r="D74" s="20" t="s">
        <v>226</v>
      </c>
      <c r="E74" s="20" t="s">
        <v>360</v>
      </c>
      <c r="F74" s="20">
        <v>96</v>
      </c>
    </row>
    <row r="75" spans="4:9" x14ac:dyDescent="0.25">
      <c r="D75" s="20" t="s">
        <v>226</v>
      </c>
      <c r="E75" s="20" t="s">
        <v>228</v>
      </c>
      <c r="F75" s="20">
        <v>97</v>
      </c>
    </row>
    <row r="76" spans="4:9" x14ac:dyDescent="0.25">
      <c r="D76" s="20" t="s">
        <v>226</v>
      </c>
      <c r="E76" s="20" t="s">
        <v>379</v>
      </c>
      <c r="F76" s="20">
        <v>92</v>
      </c>
    </row>
    <row r="77" spans="4:9" x14ac:dyDescent="0.25">
      <c r="D77" s="20" t="s">
        <v>226</v>
      </c>
      <c r="E77" s="20" t="s">
        <v>380</v>
      </c>
      <c r="F77" s="20">
        <v>108</v>
      </c>
    </row>
    <row r="78" spans="4:9" x14ac:dyDescent="0.25">
      <c r="D78" s="20" t="s">
        <v>226</v>
      </c>
      <c r="E78" s="20" t="s">
        <v>381</v>
      </c>
      <c r="F78" s="20">
        <v>109</v>
      </c>
    </row>
    <row r="79" spans="4:9" x14ac:dyDescent="0.25">
      <c r="D79" s="20" t="s">
        <v>226</v>
      </c>
      <c r="E79" s="20" t="s">
        <v>382</v>
      </c>
      <c r="F79" s="20">
        <v>93</v>
      </c>
    </row>
    <row r="80" spans="4:9" x14ac:dyDescent="0.25">
      <c r="D80" s="20" t="s">
        <v>226</v>
      </c>
      <c r="E80" s="20" t="s">
        <v>361</v>
      </c>
      <c r="F80" s="20">
        <v>94</v>
      </c>
    </row>
    <row r="81" spans="4:6" x14ac:dyDescent="0.25">
      <c r="D81" s="20" t="s">
        <v>226</v>
      </c>
      <c r="E81" s="20" t="s">
        <v>383</v>
      </c>
      <c r="F81" s="20">
        <v>95</v>
      </c>
    </row>
    <row r="82" spans="4:6" x14ac:dyDescent="0.25">
      <c r="D82" s="20" t="s">
        <v>226</v>
      </c>
      <c r="E82" s="20" t="s">
        <v>384</v>
      </c>
      <c r="F82" s="20">
        <v>90</v>
      </c>
    </row>
    <row r="83" spans="4:6" x14ac:dyDescent="0.25">
      <c r="D83" s="20" t="s">
        <v>226</v>
      </c>
      <c r="E83" s="20" t="s">
        <v>229</v>
      </c>
      <c r="F83" s="20">
        <v>98</v>
      </c>
    </row>
    <row r="84" spans="4:6" x14ac:dyDescent="0.25">
      <c r="D84" s="20" t="s">
        <v>226</v>
      </c>
      <c r="E84" s="20" t="s">
        <v>362</v>
      </c>
      <c r="F84" s="20">
        <v>100</v>
      </c>
    </row>
    <row r="85" spans="4:6" x14ac:dyDescent="0.25">
      <c r="D85" s="20" t="s">
        <v>226</v>
      </c>
      <c r="E85" s="20" t="s">
        <v>363</v>
      </c>
      <c r="F85" s="20">
        <v>103</v>
      </c>
    </row>
    <row r="86" spans="4:6" x14ac:dyDescent="0.25">
      <c r="D86" s="20" t="s">
        <v>226</v>
      </c>
      <c r="E86" s="20" t="s">
        <v>364</v>
      </c>
      <c r="F86" s="20">
        <v>104</v>
      </c>
    </row>
    <row r="87" spans="4:6" x14ac:dyDescent="0.25">
      <c r="D87" s="20" t="s">
        <v>226</v>
      </c>
      <c r="E87" s="20" t="s">
        <v>365</v>
      </c>
      <c r="F87" s="20">
        <v>105</v>
      </c>
    </row>
    <row r="88" spans="4:6" x14ac:dyDescent="0.25">
      <c r="D88" s="20" t="s">
        <v>226</v>
      </c>
      <c r="E88" s="20" t="s">
        <v>230</v>
      </c>
      <c r="F88" s="20">
        <v>106</v>
      </c>
    </row>
    <row r="89" spans="4:6" x14ac:dyDescent="0.25">
      <c r="D89" s="20" t="s">
        <v>226</v>
      </c>
      <c r="E89" s="20" t="s">
        <v>231</v>
      </c>
      <c r="F89" s="20">
        <v>99</v>
      </c>
    </row>
    <row r="90" spans="4:6" x14ac:dyDescent="0.25">
      <c r="D90" s="20" t="s">
        <v>226</v>
      </c>
      <c r="E90" s="20" t="s">
        <v>366</v>
      </c>
      <c r="F90" s="20">
        <v>101</v>
      </c>
    </row>
    <row r="91" spans="4:6" x14ac:dyDescent="0.25">
      <c r="D91" s="20" t="s">
        <v>226</v>
      </c>
      <c r="E91" s="20" t="s">
        <v>367</v>
      </c>
      <c r="F91" s="20">
        <v>102</v>
      </c>
    </row>
    <row r="92" spans="4:6" x14ac:dyDescent="0.25">
      <c r="D92" s="20" t="s">
        <v>226</v>
      </c>
      <c r="E92" s="20" t="s">
        <v>385</v>
      </c>
      <c r="F92" s="20">
        <v>169</v>
      </c>
    </row>
    <row r="93" spans="4:6" x14ac:dyDescent="0.25">
      <c r="D93" s="20" t="s">
        <v>226</v>
      </c>
      <c r="E93" s="20" t="s">
        <v>232</v>
      </c>
      <c r="F93" s="20">
        <v>107</v>
      </c>
    </row>
    <row r="94" spans="4:6" x14ac:dyDescent="0.25">
      <c r="D94" s="20" t="s">
        <v>233</v>
      </c>
      <c r="E94" s="20" t="s">
        <v>234</v>
      </c>
      <c r="F94" s="20">
        <v>64</v>
      </c>
    </row>
    <row r="95" spans="4:6" x14ac:dyDescent="0.25">
      <c r="D95" s="20" t="s">
        <v>235</v>
      </c>
      <c r="E95" s="20" t="s">
        <v>236</v>
      </c>
      <c r="F95" s="20">
        <v>155</v>
      </c>
    </row>
  </sheetData>
  <sortState ref="N2:N22">
    <sortCondition ref="N2:N22"/>
  </sortState>
  <pageMargins left="0.511811024" right="0.511811024" top="0.78740157499999996" bottom="0.78740157499999996" header="0.31496062000000002" footer="0.31496062000000002"/>
  <pageSetup paperSize="9"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5:H15"/>
  <sheetViews>
    <sheetView workbookViewId="0">
      <selection activeCell="H6" sqref="H5:H15"/>
    </sheetView>
  </sheetViews>
  <sheetFormatPr defaultRowHeight="15" x14ac:dyDescent="0.25"/>
  <sheetData>
    <row r="5" spans="8:8" x14ac:dyDescent="0.25">
      <c r="H5" s="1" t="s">
        <v>276</v>
      </c>
    </row>
    <row r="6" spans="8:8" x14ac:dyDescent="0.25">
      <c r="H6" s="1">
        <v>1</v>
      </c>
    </row>
    <row r="7" spans="8:8" x14ac:dyDescent="0.25">
      <c r="H7" s="1">
        <v>2</v>
      </c>
    </row>
    <row r="8" spans="8:8" x14ac:dyDescent="0.25">
      <c r="H8" s="1">
        <v>3</v>
      </c>
    </row>
    <row r="9" spans="8:8" x14ac:dyDescent="0.25">
      <c r="H9" s="1">
        <v>4</v>
      </c>
    </row>
    <row r="10" spans="8:8" x14ac:dyDescent="0.25">
      <c r="H10" s="1">
        <v>5</v>
      </c>
    </row>
    <row r="11" spans="8:8" x14ac:dyDescent="0.25">
      <c r="H11" s="1">
        <v>6</v>
      </c>
    </row>
    <row r="12" spans="8:8" x14ac:dyDescent="0.25">
      <c r="H12" s="1">
        <v>7</v>
      </c>
    </row>
    <row r="13" spans="8:8" x14ac:dyDescent="0.25">
      <c r="H13" s="1">
        <v>8</v>
      </c>
    </row>
    <row r="14" spans="8:8" x14ac:dyDescent="0.25">
      <c r="H14" s="1">
        <v>9</v>
      </c>
    </row>
    <row r="15" spans="8:8" x14ac:dyDescent="0.25">
      <c r="H15" s="1">
        <v>10</v>
      </c>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pageSetUpPr fitToPage="1"/>
  </sheetPr>
  <dimension ref="B1:K52"/>
  <sheetViews>
    <sheetView zoomScaleNormal="100" workbookViewId="0">
      <selection activeCell="D17" sqref="D17:F18"/>
    </sheetView>
  </sheetViews>
  <sheetFormatPr defaultColWidth="9.140625" defaultRowHeight="15" x14ac:dyDescent="0.25"/>
  <cols>
    <col min="1" max="1" width="65.7109375" style="71" customWidth="1"/>
    <col min="2" max="3" width="10.7109375" style="71" customWidth="1"/>
    <col min="4" max="4" width="9.140625" style="71" customWidth="1"/>
    <col min="5" max="5" width="9.140625" style="71"/>
    <col min="6" max="6" width="11.42578125" style="71" customWidth="1"/>
    <col min="7" max="7" width="10" style="71" customWidth="1"/>
    <col min="8" max="8" width="9.140625" style="71" customWidth="1"/>
    <col min="9" max="9" width="10.85546875" style="71" customWidth="1"/>
    <col min="10" max="10" width="11" style="71" customWidth="1"/>
    <col min="11" max="11" width="7.140625" style="71" bestFit="1" customWidth="1"/>
    <col min="12" max="12" width="65.7109375" style="71" customWidth="1"/>
    <col min="13" max="16384" width="9.140625" style="71"/>
  </cols>
  <sheetData>
    <row r="1" spans="2:11" s="77" customFormat="1" ht="15.75" x14ac:dyDescent="0.25">
      <c r="B1" s="422" t="s">
        <v>9</v>
      </c>
      <c r="C1" s="422"/>
      <c r="D1" s="422"/>
      <c r="E1" s="422"/>
      <c r="F1" s="422"/>
      <c r="G1" s="422"/>
      <c r="H1" s="422"/>
      <c r="I1" s="422"/>
      <c r="J1" s="422"/>
      <c r="K1" s="422"/>
    </row>
    <row r="2" spans="2:11" ht="19.5" x14ac:dyDescent="0.4">
      <c r="B2" s="421" t="s">
        <v>72</v>
      </c>
      <c r="C2" s="421"/>
      <c r="D2" s="421"/>
      <c r="E2" s="421"/>
      <c r="F2" s="421"/>
      <c r="G2" s="421"/>
      <c r="H2" s="421"/>
      <c r="I2" s="421"/>
      <c r="J2" s="421"/>
      <c r="K2" s="421"/>
    </row>
    <row r="3" spans="2:11" ht="9.9499999999999993" customHeight="1" x14ac:dyDescent="0.25">
      <c r="B3"/>
      <c r="C3"/>
      <c r="D3"/>
      <c r="E3"/>
      <c r="F3"/>
      <c r="G3"/>
      <c r="H3"/>
      <c r="I3"/>
      <c r="J3"/>
      <c r="K3"/>
    </row>
    <row r="4" spans="2:11" x14ac:dyDescent="0.25">
      <c r="B4" s="414" t="s">
        <v>12</v>
      </c>
      <c r="C4" s="415"/>
      <c r="D4" s="128" t="s">
        <v>13</v>
      </c>
      <c r="E4" s="425"/>
      <c r="F4" s="426"/>
      <c r="G4" s="129" t="s">
        <v>14</v>
      </c>
      <c r="H4" s="425"/>
      <c r="I4" s="426"/>
      <c r="J4" s="130" t="s">
        <v>15</v>
      </c>
      <c r="K4" s="127"/>
    </row>
    <row r="5" spans="2:11" x14ac:dyDescent="0.25">
      <c r="B5" s="423"/>
      <c r="C5" s="424"/>
      <c r="D5" s="427"/>
      <c r="E5" s="427"/>
      <c r="F5" s="427"/>
      <c r="G5" s="428"/>
      <c r="H5" s="429"/>
      <c r="I5" s="430"/>
      <c r="J5" s="431" t="s">
        <v>323</v>
      </c>
      <c r="K5" s="409"/>
    </row>
    <row r="6" spans="2:11" x14ac:dyDescent="0.25">
      <c r="B6" s="423"/>
      <c r="C6" s="424"/>
      <c r="D6" s="427"/>
      <c r="E6" s="427"/>
      <c r="F6" s="427"/>
      <c r="G6" s="428"/>
      <c r="H6" s="429"/>
      <c r="I6" s="430"/>
      <c r="J6" s="431"/>
      <c r="K6" s="410"/>
    </row>
    <row r="7" spans="2:11" x14ac:dyDescent="0.25">
      <c r="B7" s="423"/>
      <c r="C7" s="424"/>
      <c r="D7" s="427"/>
      <c r="E7" s="427"/>
      <c r="F7" s="427"/>
      <c r="G7" s="428"/>
      <c r="H7" s="429"/>
      <c r="I7" s="430"/>
      <c r="J7" s="431" t="s">
        <v>324</v>
      </c>
      <c r="K7" s="409"/>
    </row>
    <row r="8" spans="2:11" x14ac:dyDescent="0.25">
      <c r="B8" s="416"/>
      <c r="C8" s="417"/>
      <c r="D8" s="427"/>
      <c r="E8" s="427"/>
      <c r="F8" s="427"/>
      <c r="G8" s="428"/>
      <c r="H8" s="429"/>
      <c r="I8" s="430"/>
      <c r="J8" s="431"/>
      <c r="K8" s="410"/>
    </row>
    <row r="9" spans="2:11" ht="23.25" customHeight="1" x14ac:dyDescent="0.25">
      <c r="B9" s="432"/>
      <c r="C9" s="433"/>
      <c r="D9" s="433"/>
      <c r="E9" s="433"/>
      <c r="F9" s="433"/>
      <c r="G9" s="433"/>
      <c r="H9" s="433"/>
      <c r="I9" s="433"/>
      <c r="J9" s="433"/>
      <c r="K9" s="434"/>
    </row>
    <row r="10" spans="2:11" ht="3" customHeight="1" x14ac:dyDescent="0.25">
      <c r="B10" s="435"/>
      <c r="C10" s="435"/>
      <c r="D10" s="435"/>
      <c r="E10" s="435"/>
      <c r="F10" s="435"/>
      <c r="G10" s="435"/>
      <c r="H10" s="435"/>
      <c r="I10" s="435"/>
      <c r="J10" s="435"/>
      <c r="K10" s="435"/>
    </row>
    <row r="11" spans="2:11" x14ac:dyDescent="0.25">
      <c r="B11" s="419" t="s">
        <v>16</v>
      </c>
      <c r="C11" s="419"/>
      <c r="D11" s="411" t="s">
        <v>20</v>
      </c>
      <c r="E11" s="411"/>
      <c r="F11" s="411"/>
      <c r="G11" s="436"/>
      <c r="H11" s="437"/>
      <c r="I11" s="437"/>
      <c r="J11" s="437"/>
      <c r="K11" s="438"/>
    </row>
    <row r="12" spans="2:11" x14ac:dyDescent="0.25">
      <c r="B12" s="419"/>
      <c r="C12" s="419"/>
      <c r="D12" s="411" t="s">
        <v>258</v>
      </c>
      <c r="E12" s="411"/>
      <c r="F12" s="411"/>
      <c r="G12" s="436"/>
      <c r="H12" s="437"/>
      <c r="I12" s="437"/>
      <c r="J12" s="437"/>
      <c r="K12" s="438"/>
    </row>
    <row r="13" spans="2:11" x14ac:dyDescent="0.25">
      <c r="B13" s="419"/>
      <c r="C13" s="419"/>
      <c r="D13" s="411" t="s">
        <v>19</v>
      </c>
      <c r="E13" s="411"/>
      <c r="F13" s="411"/>
      <c r="G13" s="436"/>
      <c r="H13" s="437"/>
      <c r="I13" s="437"/>
      <c r="J13" s="437"/>
      <c r="K13" s="438"/>
    </row>
    <row r="14" spans="2:11" x14ac:dyDescent="0.25">
      <c r="B14" s="419"/>
      <c r="C14" s="419"/>
      <c r="D14" s="411" t="s">
        <v>17</v>
      </c>
      <c r="E14" s="411"/>
      <c r="F14" s="411"/>
      <c r="G14" s="436"/>
      <c r="H14" s="437"/>
      <c r="I14" s="437"/>
      <c r="J14" s="437"/>
      <c r="K14" s="438"/>
    </row>
    <row r="15" spans="2:11" s="78" customFormat="1" x14ac:dyDescent="0.25">
      <c r="B15" s="419"/>
      <c r="C15" s="419"/>
      <c r="D15" s="411" t="s">
        <v>21</v>
      </c>
      <c r="E15" s="411"/>
      <c r="F15" s="411"/>
      <c r="G15" s="436"/>
      <c r="H15" s="437"/>
      <c r="I15" s="437"/>
      <c r="J15" s="437"/>
      <c r="K15" s="438"/>
    </row>
    <row r="16" spans="2:11" ht="20.25" customHeight="1" x14ac:dyDescent="0.25">
      <c r="B16" s="463"/>
      <c r="C16" s="464"/>
      <c r="D16" s="464"/>
      <c r="E16" s="464"/>
      <c r="F16" s="464"/>
      <c r="G16" s="464"/>
      <c r="H16" s="464"/>
      <c r="I16" s="464"/>
      <c r="J16" s="464"/>
      <c r="K16" s="465"/>
    </row>
    <row r="17" spans="2:11" s="79" customFormat="1" ht="15" customHeight="1" x14ac:dyDescent="0.2">
      <c r="B17" s="414" t="s">
        <v>22</v>
      </c>
      <c r="C17" s="415"/>
      <c r="D17" s="443"/>
      <c r="E17" s="444"/>
      <c r="F17" s="444"/>
      <c r="G17" s="412"/>
      <c r="H17" s="412"/>
      <c r="I17" s="412"/>
      <c r="J17" s="412"/>
      <c r="K17" s="412"/>
    </row>
    <row r="18" spans="2:11" s="79" customFormat="1" ht="15" customHeight="1" x14ac:dyDescent="0.2">
      <c r="B18" s="416"/>
      <c r="C18" s="417"/>
      <c r="D18" s="445"/>
      <c r="E18" s="446"/>
      <c r="F18" s="446"/>
      <c r="G18" s="412"/>
      <c r="H18" s="412"/>
      <c r="I18" s="412"/>
      <c r="J18" s="412"/>
      <c r="K18" s="412"/>
    </row>
    <row r="19" spans="2:11" s="79" customFormat="1" ht="1.5" customHeight="1" x14ac:dyDescent="0.25">
      <c r="B19" s="418"/>
      <c r="C19" s="418"/>
      <c r="D19" s="418"/>
      <c r="E19" s="418"/>
      <c r="F19" s="418"/>
      <c r="G19" s="418"/>
      <c r="H19" s="418"/>
      <c r="I19" s="418"/>
      <c r="J19" s="418"/>
      <c r="K19" s="418"/>
    </row>
    <row r="20" spans="2:11" ht="24.75" customHeight="1" x14ac:dyDescent="0.25">
      <c r="B20" s="413"/>
      <c r="C20" s="413"/>
      <c r="D20" s="413"/>
      <c r="E20" s="413"/>
      <c r="F20" s="413"/>
      <c r="G20" s="413"/>
      <c r="H20" s="413"/>
      <c r="I20" s="413"/>
      <c r="J20" s="413"/>
      <c r="K20" s="413"/>
    </row>
    <row r="21" spans="2:11" ht="5.25" customHeight="1" x14ac:dyDescent="0.25">
      <c r="B21" s="466"/>
      <c r="C21" s="467"/>
      <c r="D21" s="467"/>
      <c r="E21" s="467"/>
      <c r="F21" s="467"/>
      <c r="G21" s="467"/>
      <c r="H21" s="467"/>
      <c r="I21" s="467"/>
      <c r="J21" s="467"/>
      <c r="K21" s="468"/>
    </row>
    <row r="22" spans="2:11" x14ac:dyDescent="0.25">
      <c r="B22" s="419" t="s">
        <v>23</v>
      </c>
      <c r="C22" s="419"/>
      <c r="D22" s="420"/>
      <c r="E22" s="420"/>
      <c r="F22" s="420"/>
      <c r="G22" s="439"/>
      <c r="H22" s="439"/>
      <c r="I22" s="439"/>
      <c r="J22" s="439"/>
      <c r="K22" s="440"/>
    </row>
    <row r="23" spans="2:11" x14ac:dyDescent="0.25">
      <c r="B23" s="419"/>
      <c r="C23" s="419"/>
      <c r="D23" s="420"/>
      <c r="E23" s="420"/>
      <c r="F23" s="420"/>
      <c r="G23" s="441"/>
      <c r="H23" s="441"/>
      <c r="I23" s="441"/>
      <c r="J23" s="441"/>
      <c r="K23" s="442"/>
    </row>
    <row r="24" spans="2:11" ht="27" customHeight="1" x14ac:dyDescent="0.25">
      <c r="B24" s="413"/>
      <c r="C24" s="413"/>
      <c r="D24" s="413"/>
      <c r="E24" s="413"/>
      <c r="F24" s="413"/>
      <c r="G24" s="413"/>
      <c r="H24" s="413"/>
      <c r="I24" s="413"/>
      <c r="J24" s="413"/>
      <c r="K24" s="413"/>
    </row>
    <row r="25" spans="2:11" ht="4.5" customHeight="1" x14ac:dyDescent="0.25">
      <c r="B25" s="435"/>
      <c r="C25" s="435"/>
      <c r="D25" s="435"/>
      <c r="E25" s="435"/>
      <c r="F25" s="435"/>
      <c r="G25" s="435"/>
      <c r="H25" s="435"/>
      <c r="I25" s="435"/>
      <c r="J25" s="435"/>
      <c r="K25" s="435"/>
    </row>
    <row r="26" spans="2:11" x14ac:dyDescent="0.25">
      <c r="B26" s="419" t="s">
        <v>259</v>
      </c>
      <c r="C26" s="419"/>
      <c r="D26" s="443"/>
      <c r="E26" s="444"/>
      <c r="F26" s="444"/>
      <c r="G26" s="412"/>
      <c r="H26" s="412"/>
      <c r="I26" s="412"/>
      <c r="J26" s="412"/>
      <c r="K26" s="412"/>
    </row>
    <row r="27" spans="2:11" x14ac:dyDescent="0.25">
      <c r="B27" s="419"/>
      <c r="C27" s="419"/>
      <c r="D27" s="445"/>
      <c r="E27" s="446"/>
      <c r="F27" s="446"/>
      <c r="G27" s="412"/>
      <c r="H27" s="412"/>
      <c r="I27" s="412"/>
      <c r="J27" s="412"/>
      <c r="K27" s="412"/>
    </row>
    <row r="28" spans="2:11" ht="25.5" customHeight="1" x14ac:dyDescent="0.25">
      <c r="B28" s="413"/>
      <c r="C28" s="413"/>
      <c r="D28" s="413"/>
      <c r="E28" s="413"/>
      <c r="F28" s="413"/>
      <c r="G28" s="413"/>
      <c r="H28" s="413"/>
      <c r="I28" s="413"/>
      <c r="J28" s="413"/>
      <c r="K28" s="413"/>
    </row>
    <row r="29" spans="2:11" ht="5.25" customHeight="1" x14ac:dyDescent="0.25">
      <c r="B29" s="435"/>
      <c r="C29" s="435"/>
      <c r="D29" s="435"/>
      <c r="E29" s="435"/>
      <c r="F29" s="435"/>
      <c r="G29" s="435"/>
      <c r="H29" s="435"/>
      <c r="I29" s="435"/>
      <c r="J29" s="435"/>
      <c r="K29" s="435"/>
    </row>
    <row r="30" spans="2:11" x14ac:dyDescent="0.25">
      <c r="B30" s="414" t="s">
        <v>24</v>
      </c>
      <c r="C30" s="415"/>
      <c r="D30" s="443"/>
      <c r="E30" s="444"/>
      <c r="F30" s="444"/>
      <c r="G30" s="469"/>
      <c r="H30" s="470"/>
      <c r="I30" s="471"/>
      <c r="J30" s="471"/>
      <c r="K30" s="472"/>
    </row>
    <row r="31" spans="2:11" x14ac:dyDescent="0.25">
      <c r="B31" s="416"/>
      <c r="C31" s="417"/>
      <c r="D31" s="445"/>
      <c r="E31" s="446"/>
      <c r="F31" s="446"/>
      <c r="G31" s="469"/>
      <c r="H31" s="473"/>
      <c r="I31" s="474"/>
      <c r="J31" s="474"/>
      <c r="K31" s="475"/>
    </row>
    <row r="32" spans="2:11" ht="2.25" customHeight="1" x14ac:dyDescent="0.25">
      <c r="B32" s="476"/>
      <c r="C32" s="477"/>
      <c r="D32" s="477"/>
      <c r="E32" s="477"/>
      <c r="F32" s="477"/>
      <c r="G32" s="477"/>
      <c r="H32" s="477"/>
      <c r="I32" s="477"/>
      <c r="J32" s="477"/>
      <c r="K32" s="478"/>
    </row>
    <row r="33" spans="2:11" s="79" customFormat="1" ht="20.25" customHeight="1" x14ac:dyDescent="0.25">
      <c r="B33" s="413"/>
      <c r="C33" s="413"/>
      <c r="D33" s="413"/>
      <c r="E33" s="413"/>
      <c r="F33" s="413"/>
      <c r="G33" s="413"/>
      <c r="H33" s="413"/>
      <c r="I33" s="413"/>
      <c r="J33" s="413"/>
      <c r="K33" s="413"/>
    </row>
    <row r="34" spans="2:11" ht="23.25" customHeight="1" x14ac:dyDescent="0.25">
      <c r="B34" s="413"/>
      <c r="C34" s="413"/>
      <c r="D34" s="413"/>
      <c r="E34" s="413"/>
      <c r="F34" s="413"/>
      <c r="G34" s="413"/>
      <c r="H34" s="413"/>
      <c r="I34" s="413"/>
      <c r="J34" s="413"/>
      <c r="K34" s="413"/>
    </row>
    <row r="35" spans="2:11" x14ac:dyDescent="0.25">
      <c r="B35" s="435"/>
      <c r="C35" s="435"/>
      <c r="D35" s="435"/>
      <c r="E35" s="435"/>
      <c r="F35" s="435"/>
      <c r="G35" s="435"/>
      <c r="H35" s="435"/>
      <c r="I35" s="435"/>
      <c r="J35" s="435"/>
      <c r="K35" s="435"/>
    </row>
    <row r="36" spans="2:11" x14ac:dyDescent="0.25">
      <c r="B36" s="449" t="s">
        <v>115</v>
      </c>
      <c r="C36" s="449"/>
      <c r="D36" s="449"/>
      <c r="E36" s="449"/>
      <c r="F36" s="449"/>
      <c r="G36" s="449"/>
      <c r="H36" s="449"/>
      <c r="I36" s="449"/>
      <c r="J36" s="450"/>
      <c r="K36" s="450"/>
    </row>
    <row r="37" spans="2:11" x14ac:dyDescent="0.25">
      <c r="B37" s="452" t="s">
        <v>110</v>
      </c>
      <c r="C37" s="453"/>
      <c r="D37" s="453"/>
      <c r="E37" s="453"/>
      <c r="F37" s="453"/>
      <c r="G37" s="448"/>
      <c r="H37" s="448"/>
      <c r="I37" s="59" t="s">
        <v>35</v>
      </c>
      <c r="J37" s="479"/>
      <c r="K37" s="479"/>
    </row>
    <row r="38" spans="2:11" x14ac:dyDescent="0.25">
      <c r="B38" s="60"/>
      <c r="C38" s="61"/>
      <c r="D38" s="61"/>
      <c r="E38" s="61"/>
      <c r="F38" s="61"/>
      <c r="G38" s="136">
        <f>G37*24</f>
        <v>0</v>
      </c>
      <c r="H38" s="61"/>
      <c r="I38" s="61"/>
      <c r="J38" s="479"/>
      <c r="K38" s="479"/>
    </row>
    <row r="39" spans="2:11" x14ac:dyDescent="0.25">
      <c r="B39" s="63" t="s">
        <v>111</v>
      </c>
      <c r="C39" s="96"/>
      <c r="D39" s="63" t="s">
        <v>35</v>
      </c>
      <c r="E39" s="68">
        <f>C39*24</f>
        <v>0</v>
      </c>
      <c r="F39" s="61"/>
      <c r="G39" s="63" t="s">
        <v>112</v>
      </c>
      <c r="H39" s="96"/>
      <c r="I39" s="63" t="s">
        <v>35</v>
      </c>
      <c r="J39" s="479"/>
      <c r="K39" s="479"/>
    </row>
    <row r="40" spans="2:11" ht="6.75" customHeight="1" x14ac:dyDescent="0.25">
      <c r="B40" s="64"/>
      <c r="C40" s="65"/>
      <c r="D40" s="65"/>
      <c r="E40" s="65"/>
      <c r="F40" s="65"/>
      <c r="G40" s="65"/>
      <c r="H40" s="65"/>
      <c r="I40" s="65"/>
      <c r="J40" s="65"/>
      <c r="K40" s="62"/>
    </row>
    <row r="41" spans="2:11" x14ac:dyDescent="0.25">
      <c r="B41" s="60"/>
      <c r="C41" s="61"/>
      <c r="D41" s="449" t="s">
        <v>113</v>
      </c>
      <c r="E41" s="449"/>
      <c r="F41" s="95"/>
      <c r="G41" s="66" t="s">
        <v>114</v>
      </c>
      <c r="H41" s="136">
        <f>H39*24</f>
        <v>0</v>
      </c>
      <c r="I41" s="61"/>
      <c r="J41" s="61"/>
      <c r="K41" s="67"/>
    </row>
    <row r="42" spans="2:11" x14ac:dyDescent="0.25">
      <c r="B42" s="60"/>
      <c r="C42" s="92"/>
      <c r="D42" s="92"/>
      <c r="E42" s="92"/>
      <c r="F42" s="92"/>
      <c r="G42" s="92"/>
      <c r="H42" s="92"/>
      <c r="I42" s="92"/>
      <c r="J42" s="92"/>
      <c r="K42" s="108"/>
    </row>
    <row r="43" spans="2:11" x14ac:dyDescent="0.25">
      <c r="B43" s="411" t="s">
        <v>10</v>
      </c>
      <c r="C43" s="411"/>
      <c r="D43" s="411"/>
      <c r="E43" s="447"/>
      <c r="F43" s="447"/>
      <c r="G43" s="447"/>
      <c r="H43" s="107" t="s">
        <v>11</v>
      </c>
      <c r="I43" s="451"/>
      <c r="J43" s="451"/>
      <c r="K43" s="447"/>
    </row>
    <row r="44" spans="2:11" ht="9.9499999999999993" customHeight="1" x14ac:dyDescent="0.25">
      <c r="B44" s="92"/>
      <c r="C44" s="92"/>
      <c r="D44" s="92"/>
      <c r="E44" s="92"/>
      <c r="F44" s="92"/>
      <c r="G44" s="92"/>
      <c r="H44" s="92"/>
      <c r="I44" s="92"/>
      <c r="J44" s="92"/>
      <c r="K44" s="92"/>
    </row>
    <row r="45" spans="2:11" x14ac:dyDescent="0.25">
      <c r="B45" s="480" t="s">
        <v>254</v>
      </c>
      <c r="C45" s="480"/>
      <c r="D45" s="480"/>
      <c r="E45" s="480"/>
      <c r="F45" s="480"/>
      <c r="G45" s="480"/>
      <c r="H45" s="480"/>
      <c r="I45" s="480"/>
      <c r="J45" s="480"/>
      <c r="K45" s="480"/>
    </row>
    <row r="46" spans="2:11" x14ac:dyDescent="0.25">
      <c r="B46" s="454"/>
      <c r="C46" s="455"/>
      <c r="D46" s="455"/>
      <c r="E46" s="455"/>
      <c r="F46" s="455"/>
      <c r="G46" s="455"/>
      <c r="H46" s="455"/>
      <c r="I46" s="455"/>
      <c r="J46" s="455"/>
      <c r="K46" s="456"/>
    </row>
    <row r="47" spans="2:11" x14ac:dyDescent="0.25">
      <c r="B47" s="457"/>
      <c r="C47" s="458"/>
      <c r="D47" s="458"/>
      <c r="E47" s="458"/>
      <c r="F47" s="458"/>
      <c r="G47" s="458"/>
      <c r="H47" s="458"/>
      <c r="I47" s="458"/>
      <c r="J47" s="458"/>
      <c r="K47" s="459"/>
    </row>
    <row r="48" spans="2:11" x14ac:dyDescent="0.25">
      <c r="B48" s="457"/>
      <c r="C48" s="458"/>
      <c r="D48" s="458"/>
      <c r="E48" s="458"/>
      <c r="F48" s="458"/>
      <c r="G48" s="458"/>
      <c r="H48" s="458"/>
      <c r="I48" s="458"/>
      <c r="J48" s="458"/>
      <c r="K48" s="459"/>
    </row>
    <row r="49" spans="2:11" x14ac:dyDescent="0.25">
      <c r="B49" s="457"/>
      <c r="C49" s="458"/>
      <c r="D49" s="458"/>
      <c r="E49" s="458"/>
      <c r="F49" s="458"/>
      <c r="G49" s="458"/>
      <c r="H49" s="458"/>
      <c r="I49" s="458"/>
      <c r="J49" s="458"/>
      <c r="K49" s="459"/>
    </row>
    <row r="50" spans="2:11" x14ac:dyDescent="0.25">
      <c r="B50" s="457"/>
      <c r="C50" s="458"/>
      <c r="D50" s="458"/>
      <c r="E50" s="458"/>
      <c r="F50" s="458"/>
      <c r="G50" s="458"/>
      <c r="H50" s="458"/>
      <c r="I50" s="458"/>
      <c r="J50" s="458"/>
      <c r="K50" s="459"/>
    </row>
    <row r="51" spans="2:11" x14ac:dyDescent="0.25">
      <c r="B51" s="457"/>
      <c r="C51" s="458"/>
      <c r="D51" s="458"/>
      <c r="E51" s="458"/>
      <c r="F51" s="458"/>
      <c r="G51" s="458"/>
      <c r="H51" s="458"/>
      <c r="I51" s="458"/>
      <c r="J51" s="458"/>
      <c r="K51" s="459"/>
    </row>
    <row r="52" spans="2:11" x14ac:dyDescent="0.25">
      <c r="B52" s="460"/>
      <c r="C52" s="461"/>
      <c r="D52" s="461"/>
      <c r="E52" s="461"/>
      <c r="F52" s="461"/>
      <c r="G52" s="461"/>
      <c r="H52" s="461"/>
      <c r="I52" s="461"/>
      <c r="J52" s="461"/>
      <c r="K52" s="462"/>
    </row>
  </sheetData>
  <sheetProtection algorithmName="SHA-512" hashValue="2tNnSn29wFyv4Wcl1/GvrDJjweXmOTbg/sUg7GT9EK3paWBpBJPdjM9zvoj54JP+Hpd0fYuxmz9AdZiAKSiFzw==" saltValue="QZLymbNCkc22oWKcWjMjLw==" spinCount="100000" sheet="1" objects="1" scenarios="1" selectLockedCells="1"/>
  <protectedRanges>
    <protectedRange sqref="B45:K45 L3:L45" name="Intervalo1"/>
  </protectedRanges>
  <mergeCells count="65">
    <mergeCell ref="B28:K28"/>
    <mergeCell ref="B46:K52"/>
    <mergeCell ref="D15:F15"/>
    <mergeCell ref="B11:C15"/>
    <mergeCell ref="B26:C27"/>
    <mergeCell ref="B16:K16"/>
    <mergeCell ref="B21:K21"/>
    <mergeCell ref="B25:K25"/>
    <mergeCell ref="D30:F31"/>
    <mergeCell ref="G30:G31"/>
    <mergeCell ref="H30:K31"/>
    <mergeCell ref="B32:K32"/>
    <mergeCell ref="J37:K39"/>
    <mergeCell ref="B29:K29"/>
    <mergeCell ref="B35:K35"/>
    <mergeCell ref="B45:K45"/>
    <mergeCell ref="B43:D43"/>
    <mergeCell ref="E43:G43"/>
    <mergeCell ref="G37:H37"/>
    <mergeCell ref="B36:K36"/>
    <mergeCell ref="I43:K43"/>
    <mergeCell ref="D41:E41"/>
    <mergeCell ref="B37:F37"/>
    <mergeCell ref="B33:K33"/>
    <mergeCell ref="B34:K34"/>
    <mergeCell ref="B30:C31"/>
    <mergeCell ref="B9:K9"/>
    <mergeCell ref="D11:F11"/>
    <mergeCell ref="D12:F12"/>
    <mergeCell ref="B10:K10"/>
    <mergeCell ref="G11:K11"/>
    <mergeCell ref="G12:K12"/>
    <mergeCell ref="G22:K23"/>
    <mergeCell ref="D26:F27"/>
    <mergeCell ref="G26:K27"/>
    <mergeCell ref="G13:K13"/>
    <mergeCell ref="G14:K14"/>
    <mergeCell ref="G15:K15"/>
    <mergeCell ref="D17:F18"/>
    <mergeCell ref="B2:K2"/>
    <mergeCell ref="B1:K1"/>
    <mergeCell ref="B4:C8"/>
    <mergeCell ref="E4:F4"/>
    <mergeCell ref="D5:F5"/>
    <mergeCell ref="H4:I4"/>
    <mergeCell ref="G5:I5"/>
    <mergeCell ref="D6:F6"/>
    <mergeCell ref="D8:F8"/>
    <mergeCell ref="D7:F7"/>
    <mergeCell ref="G6:I6"/>
    <mergeCell ref="G7:I7"/>
    <mergeCell ref="G8:I8"/>
    <mergeCell ref="J5:J6"/>
    <mergeCell ref="K5:K6"/>
    <mergeCell ref="J7:J8"/>
    <mergeCell ref="K7:K8"/>
    <mergeCell ref="D13:F13"/>
    <mergeCell ref="D14:F14"/>
    <mergeCell ref="G17:K18"/>
    <mergeCell ref="B24:K24"/>
    <mergeCell ref="B17:C18"/>
    <mergeCell ref="B20:K20"/>
    <mergeCell ref="B19:K19"/>
    <mergeCell ref="B22:C23"/>
    <mergeCell ref="D22:F23"/>
  </mergeCells>
  <dataValidations count="8">
    <dataValidation type="list" allowBlank="1" showInputMessage="1" showErrorMessage="1" sqref="E43:G43">
      <formula1>técnicos</formula1>
    </dataValidation>
    <dataValidation allowBlank="1" showInputMessage="1" showErrorMessage="1" prompt="Digite as horas com o seguinte formato 00:00" sqref="G37:H37 C39 H39"/>
    <dataValidation allowBlank="1" showInputMessage="1" showErrorMessage="1" prompt="Digite o quantidade no seguinte formato 0,0" sqref="F41"/>
    <dataValidation type="list" allowBlank="1" showInputMessage="1" showErrorMessage="1" sqref="E4:F4 H4:I4 G11:K15 D17:F18 D22:F23 D26:F27 D30:F31">
      <formula1>instalações</formula1>
    </dataValidation>
    <dataValidation type="list" allowBlank="1" showInputMessage="1" showErrorMessage="1" sqref="K4:K8">
      <formula1>SIMNAO</formula1>
    </dataValidation>
    <dataValidation type="list" allowBlank="1" showInputMessage="1" showErrorMessage="1" sqref="G5:I8">
      <formula1>PSW</formula1>
    </dataValidation>
    <dataValidation type="list" allowBlank="1" showInputMessage="1" showErrorMessage="1" sqref="D5:F8">
      <formula1>erasmo</formula1>
    </dataValidation>
    <dataValidation type="list" allowBlank="1" showInputMessage="1" showErrorMessage="1" sqref="H30:K31">
      <formula1>embarcação</formula1>
    </dataValidation>
  </dataValidations>
  <pageMargins left="0.51181102362204722" right="0.51181102362204722" top="0.78740157480314965" bottom="0.78740157480314965" header="0.31496062992125984" footer="0.31496062992125984"/>
  <pageSetup paperSize="9" scale="92" orientation="portrait" verticalDpi="1200" r:id="rId1"/>
  <rowBreaks count="1" manualBreakCount="1">
    <brk id="35"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1">
    <pageSetUpPr fitToPage="1"/>
  </sheetPr>
  <dimension ref="B1:AU56"/>
  <sheetViews>
    <sheetView showGridLines="0" workbookViewId="0">
      <selection activeCell="U23" sqref="U23:AE24"/>
    </sheetView>
  </sheetViews>
  <sheetFormatPr defaultColWidth="9.140625" defaultRowHeight="15" x14ac:dyDescent="0.25"/>
  <cols>
    <col min="1" max="1" width="55.7109375" style="71" customWidth="1"/>
    <col min="2" max="2" width="2.85546875" style="73" customWidth="1"/>
    <col min="3" max="7" width="2.7109375" style="73" customWidth="1"/>
    <col min="8" max="8" width="3.28515625" style="73" bestFit="1" customWidth="1"/>
    <col min="9" max="9" width="2.7109375" style="73" customWidth="1"/>
    <col min="10" max="10" width="3.7109375" style="73" customWidth="1"/>
    <col min="11" max="11" width="2.7109375" style="73" customWidth="1"/>
    <col min="12" max="15" width="2.7109375" style="71" customWidth="1"/>
    <col min="16" max="16" width="3.28515625" style="71" bestFit="1" customWidth="1"/>
    <col min="17" max="19" width="2.7109375" style="71" customWidth="1"/>
    <col min="20" max="20" width="1.7109375" style="71" customWidth="1"/>
    <col min="21" max="23" width="2.7109375" style="71" customWidth="1"/>
    <col min="24" max="24" width="6.140625" style="71" customWidth="1"/>
    <col min="25" max="25" width="7.140625" style="73" customWidth="1"/>
    <col min="26" max="26" width="7.28515625" style="73" customWidth="1"/>
    <col min="27" max="27" width="10.140625" style="73" customWidth="1"/>
    <col min="28" max="29" width="2.7109375" style="71" customWidth="1"/>
    <col min="30" max="30" width="14.42578125" style="71" customWidth="1"/>
    <col min="31" max="31" width="6.42578125" style="71" customWidth="1"/>
    <col min="32" max="32" width="55.7109375" style="71" customWidth="1"/>
    <col min="33" max="16384" width="9.140625" style="71"/>
  </cols>
  <sheetData>
    <row r="1" spans="2:47" x14ac:dyDescent="0.25">
      <c r="B1" s="528" t="s">
        <v>0</v>
      </c>
      <c r="C1" s="529"/>
      <c r="D1" s="529"/>
      <c r="E1" s="529"/>
      <c r="F1" s="529"/>
      <c r="G1" s="529"/>
      <c r="H1" s="529"/>
      <c r="I1" s="529"/>
      <c r="J1" s="529"/>
      <c r="K1" s="529"/>
      <c r="L1" s="529"/>
      <c r="M1" s="529"/>
      <c r="N1" s="529"/>
      <c r="O1" s="529"/>
      <c r="P1" s="529"/>
      <c r="Q1" s="529"/>
      <c r="R1" s="529"/>
      <c r="S1" s="529"/>
      <c r="T1" s="529"/>
      <c r="U1" s="529"/>
      <c r="V1" s="529"/>
      <c r="W1" s="529"/>
      <c r="X1" s="529"/>
      <c r="Y1" s="529"/>
      <c r="Z1" s="529"/>
      <c r="AA1" s="529"/>
      <c r="AB1" s="529"/>
      <c r="AC1" s="529"/>
      <c r="AD1" s="529"/>
      <c r="AE1" s="529"/>
    </row>
    <row r="2" spans="2:47" ht="24.95" customHeight="1" x14ac:dyDescent="0.25">
      <c r="B2" s="520" t="s">
        <v>752</v>
      </c>
      <c r="C2" s="520"/>
      <c r="D2" s="520"/>
      <c r="E2" s="520"/>
      <c r="F2" s="520"/>
      <c r="G2" s="520"/>
      <c r="H2" s="520"/>
      <c r="I2" s="520"/>
      <c r="J2" s="520"/>
      <c r="K2" s="520"/>
      <c r="L2" s="520"/>
      <c r="M2" s="520"/>
      <c r="N2" s="520"/>
      <c r="O2" s="520"/>
      <c r="P2" s="520"/>
      <c r="Q2" s="520"/>
      <c r="R2" s="520"/>
      <c r="S2" s="520"/>
      <c r="T2" s="520"/>
      <c r="U2" s="525" t="str">
        <f>IF(Solicitação!D6&gt;0,Solicitação!D6, " ")</f>
        <v xml:space="preserve"> </v>
      </c>
      <c r="V2" s="525"/>
      <c r="W2" s="525"/>
      <c r="X2" s="525"/>
      <c r="Y2" s="525"/>
      <c r="Z2" s="525"/>
      <c r="AA2" s="525"/>
      <c r="AB2" s="525"/>
      <c r="AC2" s="525"/>
      <c r="AD2" s="525"/>
      <c r="AE2"/>
    </row>
    <row r="3" spans="2:47" ht="20.100000000000001" customHeight="1" x14ac:dyDescent="0.25">
      <c r="B3" s="526" t="s">
        <v>122</v>
      </c>
      <c r="C3" s="527"/>
      <c r="D3" s="527"/>
      <c r="E3" s="527"/>
      <c r="F3" s="527"/>
      <c r="G3" s="527"/>
      <c r="H3" s="527"/>
      <c r="I3" s="527"/>
      <c r="J3" s="527"/>
      <c r="K3" s="527"/>
      <c r="L3" s="527"/>
      <c r="M3" s="527"/>
      <c r="N3" s="527"/>
      <c r="O3" s="527"/>
      <c r="P3" s="522" t="s">
        <v>260</v>
      </c>
      <c r="Q3" s="523"/>
      <c r="R3" s="523"/>
      <c r="S3" s="523"/>
      <c r="T3" s="524"/>
      <c r="U3" s="521" t="s">
        <v>122</v>
      </c>
      <c r="V3" s="521"/>
      <c r="W3" s="521"/>
      <c r="X3" s="521"/>
      <c r="Y3" s="521"/>
      <c r="Z3" s="521"/>
      <c r="AA3" s="521"/>
      <c r="AB3" s="521"/>
      <c r="AC3" s="521"/>
      <c r="AD3" s="168" t="s">
        <v>145</v>
      </c>
      <c r="AE3"/>
    </row>
    <row r="4" spans="2:47" ht="20.100000000000001" customHeight="1" x14ac:dyDescent="0.25">
      <c r="B4" s="499" t="str">
        <f>IF(Solicitação!B93&gt;0,Solicitação!B93," ")</f>
        <v xml:space="preserve"> </v>
      </c>
      <c r="C4" s="500"/>
      <c r="D4" s="500"/>
      <c r="E4" s="500"/>
      <c r="F4" s="500"/>
      <c r="G4" s="500"/>
      <c r="H4" s="500"/>
      <c r="I4" s="500"/>
      <c r="J4" s="500"/>
      <c r="K4" s="500"/>
      <c r="L4" s="500"/>
      <c r="M4" s="500"/>
      <c r="N4" s="500"/>
      <c r="O4" s="500"/>
      <c r="P4" s="501"/>
      <c r="Q4" s="502"/>
      <c r="R4" s="502"/>
      <c r="S4" s="502"/>
      <c r="T4" s="503"/>
      <c r="U4" s="517" t="str">
        <f>IF(Solicitação!B100&gt;0,Solicitação!B100," ")</f>
        <v xml:space="preserve"> </v>
      </c>
      <c r="V4" s="518"/>
      <c r="W4" s="518"/>
      <c r="X4" s="518"/>
      <c r="Y4" s="518"/>
      <c r="Z4" s="518"/>
      <c r="AA4" s="518"/>
      <c r="AB4" s="518"/>
      <c r="AC4" s="519"/>
      <c r="AD4" s="58"/>
      <c r="AE4"/>
    </row>
    <row r="5" spans="2:47" ht="20.100000000000001" customHeight="1" x14ac:dyDescent="0.25">
      <c r="B5" s="499" t="str">
        <f>IF(Solicitação!B94&gt;0,Solicitação!B94," ")</f>
        <v xml:space="preserve"> </v>
      </c>
      <c r="C5" s="500"/>
      <c r="D5" s="500"/>
      <c r="E5" s="500"/>
      <c r="F5" s="500"/>
      <c r="G5" s="500"/>
      <c r="H5" s="500"/>
      <c r="I5" s="500"/>
      <c r="J5" s="500"/>
      <c r="K5" s="500"/>
      <c r="L5" s="500"/>
      <c r="M5" s="500"/>
      <c r="N5" s="500"/>
      <c r="O5" s="500"/>
      <c r="P5" s="501"/>
      <c r="Q5" s="502"/>
      <c r="R5" s="502"/>
      <c r="S5" s="502"/>
      <c r="T5" s="503"/>
      <c r="U5" s="517" t="str">
        <f>IF(Solicitação!B101&gt;0,Solicitação!B101," ")</f>
        <v xml:space="preserve"> </v>
      </c>
      <c r="V5" s="518"/>
      <c r="W5" s="518"/>
      <c r="X5" s="518"/>
      <c r="Y5" s="518"/>
      <c r="Z5" s="518"/>
      <c r="AA5" s="518"/>
      <c r="AB5" s="518"/>
      <c r="AC5" s="519"/>
      <c r="AD5" s="58"/>
      <c r="AE5"/>
    </row>
    <row r="6" spans="2:47" ht="20.100000000000001" customHeight="1" x14ac:dyDescent="0.25">
      <c r="B6" s="499" t="str">
        <f>IF(Solicitação!B95&gt;0,Solicitação!B95," ")</f>
        <v xml:space="preserve"> </v>
      </c>
      <c r="C6" s="500"/>
      <c r="D6" s="500"/>
      <c r="E6" s="500"/>
      <c r="F6" s="500"/>
      <c r="G6" s="500"/>
      <c r="H6" s="500"/>
      <c r="I6" s="500"/>
      <c r="J6" s="500"/>
      <c r="K6" s="500"/>
      <c r="L6" s="500"/>
      <c r="M6" s="500"/>
      <c r="N6" s="500"/>
      <c r="O6" s="500"/>
      <c r="P6" s="501"/>
      <c r="Q6" s="502"/>
      <c r="R6" s="502"/>
      <c r="S6" s="502"/>
      <c r="T6" s="503"/>
      <c r="U6" s="517" t="str">
        <f>IF(Solicitação!B102&gt;0,Solicitação!B102," ")</f>
        <v xml:space="preserve"> </v>
      </c>
      <c r="V6" s="518"/>
      <c r="W6" s="518"/>
      <c r="X6" s="518"/>
      <c r="Y6" s="518"/>
      <c r="Z6" s="518"/>
      <c r="AA6" s="518"/>
      <c r="AB6" s="518"/>
      <c r="AC6" s="519"/>
      <c r="AD6" s="58"/>
      <c r="AE6"/>
    </row>
    <row r="7" spans="2:47" ht="20.100000000000001" customHeight="1" x14ac:dyDescent="0.25">
      <c r="B7" s="499" t="str">
        <f>IF(Solicitação!B96&gt;0,Solicitação!B96," ")</f>
        <v xml:space="preserve"> </v>
      </c>
      <c r="C7" s="500"/>
      <c r="D7" s="500"/>
      <c r="E7" s="500"/>
      <c r="F7" s="500"/>
      <c r="G7" s="500"/>
      <c r="H7" s="500"/>
      <c r="I7" s="500"/>
      <c r="J7" s="500"/>
      <c r="K7" s="500"/>
      <c r="L7" s="500"/>
      <c r="M7" s="500"/>
      <c r="N7" s="500"/>
      <c r="O7" s="500"/>
      <c r="P7" s="501"/>
      <c r="Q7" s="502"/>
      <c r="R7" s="502"/>
      <c r="S7" s="502"/>
      <c r="T7" s="503"/>
      <c r="U7" s="517" t="str">
        <f>IF(Solicitação!B103&gt;0,Solicitação!B103," ")</f>
        <v xml:space="preserve"> </v>
      </c>
      <c r="V7" s="518"/>
      <c r="W7" s="518"/>
      <c r="X7" s="518"/>
      <c r="Y7" s="518"/>
      <c r="Z7" s="518"/>
      <c r="AA7" s="518"/>
      <c r="AB7" s="518"/>
      <c r="AC7" s="519"/>
      <c r="AD7" s="58"/>
      <c r="AE7"/>
    </row>
    <row r="8" spans="2:47" ht="20.100000000000001" customHeight="1" x14ac:dyDescent="0.25">
      <c r="B8" s="499" t="str">
        <f>IF(Solicitação!B97&gt;0,Solicitação!B97," ")</f>
        <v xml:space="preserve"> </v>
      </c>
      <c r="C8" s="500"/>
      <c r="D8" s="500"/>
      <c r="E8" s="500"/>
      <c r="F8" s="500"/>
      <c r="G8" s="500"/>
      <c r="H8" s="500"/>
      <c r="I8" s="500"/>
      <c r="J8" s="500"/>
      <c r="K8" s="500"/>
      <c r="L8" s="500"/>
      <c r="M8" s="500"/>
      <c r="N8" s="500"/>
      <c r="O8" s="500"/>
      <c r="P8" s="501"/>
      <c r="Q8" s="502"/>
      <c r="R8" s="502"/>
      <c r="S8" s="502"/>
      <c r="T8" s="503"/>
      <c r="U8" s="517" t="str">
        <f>IF(Solicitação!B104&gt;0,Solicitação!B104," ")</f>
        <v xml:space="preserve"> </v>
      </c>
      <c r="V8" s="518"/>
      <c r="W8" s="518"/>
      <c r="X8" s="518"/>
      <c r="Y8" s="518"/>
      <c r="Z8" s="518"/>
      <c r="AA8" s="518"/>
      <c r="AB8" s="518"/>
      <c r="AC8" s="519"/>
      <c r="AD8" s="58"/>
      <c r="AE8"/>
      <c r="AU8" s="71">
        <v>1</v>
      </c>
    </row>
    <row r="9" spans="2:47" ht="20.100000000000001" customHeight="1" x14ac:dyDescent="0.25">
      <c r="B9" s="499" t="str">
        <f>IF(Solicitação!B98&gt;0,Solicitação!B98," ")</f>
        <v xml:space="preserve"> </v>
      </c>
      <c r="C9" s="500"/>
      <c r="D9" s="500"/>
      <c r="E9" s="500"/>
      <c r="F9" s="500"/>
      <c r="G9" s="500"/>
      <c r="H9" s="500"/>
      <c r="I9" s="500"/>
      <c r="J9" s="500"/>
      <c r="K9" s="500"/>
      <c r="L9" s="500"/>
      <c r="M9" s="500"/>
      <c r="N9" s="500"/>
      <c r="O9" s="500"/>
      <c r="P9" s="501"/>
      <c r="Q9" s="502"/>
      <c r="R9" s="502"/>
      <c r="S9" s="502"/>
      <c r="T9" s="503"/>
      <c r="U9" s="517" t="str">
        <f>IF(Solicitação!B105&gt;0,Solicitação!B105," ")</f>
        <v xml:space="preserve"> </v>
      </c>
      <c r="V9" s="518"/>
      <c r="W9" s="518"/>
      <c r="X9" s="518"/>
      <c r="Y9" s="518"/>
      <c r="Z9" s="518"/>
      <c r="AA9" s="518"/>
      <c r="AB9" s="518"/>
      <c r="AC9" s="519"/>
      <c r="AD9" s="58"/>
      <c r="AE9"/>
    </row>
    <row r="10" spans="2:47" ht="20.100000000000001" customHeight="1" x14ac:dyDescent="0.25">
      <c r="B10" s="499" t="str">
        <f>IF(Solicitação!B99&gt;0,Solicitação!B99," ")</f>
        <v xml:space="preserve"> </v>
      </c>
      <c r="C10" s="500"/>
      <c r="D10" s="500"/>
      <c r="E10" s="500"/>
      <c r="F10" s="500"/>
      <c r="G10" s="500"/>
      <c r="H10" s="500"/>
      <c r="I10" s="500"/>
      <c r="J10" s="500"/>
      <c r="K10" s="500"/>
      <c r="L10" s="500"/>
      <c r="M10" s="500"/>
      <c r="N10" s="500"/>
      <c r="O10" s="500"/>
      <c r="P10" s="501"/>
      <c r="Q10" s="502"/>
      <c r="R10" s="502"/>
      <c r="S10" s="502"/>
      <c r="T10" s="503"/>
      <c r="U10" s="517" t="str">
        <f>IF(Solicitação!B106&gt;0,Solicitação!B106," ")</f>
        <v xml:space="preserve"> </v>
      </c>
      <c r="V10" s="518"/>
      <c r="W10" s="518"/>
      <c r="X10" s="518"/>
      <c r="Y10" s="518"/>
      <c r="Z10" s="518"/>
      <c r="AA10" s="518"/>
      <c r="AB10" s="518"/>
      <c r="AC10" s="519"/>
      <c r="AD10" s="58"/>
      <c r="AE10"/>
    </row>
    <row r="11" spans="2:47" ht="20.100000000000001" customHeight="1" x14ac:dyDescent="0.25">
      <c r="B11" s="497" t="s">
        <v>146</v>
      </c>
      <c r="C11" s="497"/>
      <c r="D11" s="497"/>
      <c r="E11" s="497"/>
      <c r="F11" s="497"/>
      <c r="G11" s="497"/>
      <c r="H11" s="497"/>
      <c r="I11" s="497"/>
      <c r="J11" s="497"/>
      <c r="K11" s="497"/>
      <c r="L11" s="497"/>
      <c r="M11" s="497"/>
      <c r="N11" s="497"/>
      <c r="O11" s="497"/>
      <c r="P11" s="497" t="s">
        <v>147</v>
      </c>
      <c r="Q11" s="497"/>
      <c r="R11" s="497"/>
      <c r="S11" s="497"/>
      <c r="T11" s="497"/>
      <c r="U11" s="497"/>
      <c r="V11" s="497"/>
      <c r="W11" s="497"/>
      <c r="X11" s="497"/>
      <c r="Y11" s="497"/>
      <c r="Z11" s="497"/>
      <c r="AA11" s="497"/>
      <c r="AB11" s="497"/>
      <c r="AC11" s="497"/>
      <c r="AD11" s="497"/>
      <c r="AE11"/>
    </row>
    <row r="12" spans="2:47" ht="29.25" customHeight="1" x14ac:dyDescent="0.25">
      <c r="B12" s="514"/>
      <c r="C12" s="514"/>
      <c r="D12" s="514"/>
      <c r="E12" s="514"/>
      <c r="F12" s="514"/>
      <c r="G12" s="514"/>
      <c r="H12" s="514"/>
      <c r="I12" s="514"/>
      <c r="J12" s="514"/>
      <c r="K12" s="514"/>
      <c r="L12" s="514"/>
      <c r="M12" s="514"/>
      <c r="N12" s="514"/>
      <c r="O12" s="514"/>
      <c r="P12" s="508"/>
      <c r="Q12" s="509"/>
      <c r="R12" s="509"/>
      <c r="S12" s="509"/>
      <c r="T12" s="509"/>
      <c r="U12" s="509"/>
      <c r="V12" s="509"/>
      <c r="W12" s="509"/>
      <c r="X12" s="509"/>
      <c r="Y12" s="509"/>
      <c r="Z12" s="509"/>
      <c r="AA12" s="509"/>
      <c r="AB12" s="509"/>
      <c r="AC12" s="509"/>
      <c r="AD12" s="510"/>
      <c r="AE12"/>
    </row>
    <row r="13" spans="2:47" ht="15.75" thickBot="1" x14ac:dyDescent="0.3">
      <c r="B13"/>
      <c r="C13"/>
      <c r="D13"/>
      <c r="E13"/>
      <c r="F13" s="101">
        <f>IF(F14="",0,F14)</f>
        <v>0</v>
      </c>
      <c r="G13" s="102"/>
      <c r="H13" s="1"/>
      <c r="I13" s="1"/>
      <c r="J13" s="1"/>
      <c r="K13" s="1"/>
      <c r="L13"/>
      <c r="M13"/>
      <c r="N13"/>
      <c r="O13"/>
      <c r="P13"/>
      <c r="Q13"/>
      <c r="R13"/>
      <c r="S13"/>
      <c r="T13"/>
      <c r="U13"/>
      <c r="V13"/>
      <c r="W13"/>
      <c r="X13"/>
      <c r="Y13" s="100">
        <f>IF(Y14="",0,Y14)</f>
        <v>0</v>
      </c>
      <c r="Z13" s="1"/>
      <c r="AA13" s="1"/>
      <c r="AB13"/>
      <c r="AC13"/>
      <c r="AD13"/>
      <c r="AE13"/>
    </row>
    <row r="14" spans="2:47" s="72" customFormat="1" ht="15.75" thickBot="1" x14ac:dyDescent="0.3">
      <c r="B14" s="507" t="s">
        <v>5</v>
      </c>
      <c r="C14" s="507"/>
      <c r="D14" s="507"/>
      <c r="E14" s="507"/>
      <c r="F14" s="504" t="str">
        <f>IF(Solicitação!E26&gt;0,Solicitação!E26,"")</f>
        <v/>
      </c>
      <c r="G14" s="504"/>
      <c r="H14" s="504"/>
      <c r="I14" s="504"/>
      <c r="J14" s="505" t="str">
        <f>IF(Solicitação!H26&gt;0,Solicitação!H26," ")</f>
        <v xml:space="preserve"> </v>
      </c>
      <c r="K14" s="505"/>
      <c r="L14" s="505"/>
      <c r="M14" s="506"/>
      <c r="N14" s="511" t="str">
        <f>IF(F13=0," ",WEEKDAY(F14,1))</f>
        <v xml:space="preserve"> </v>
      </c>
      <c r="O14" s="512"/>
      <c r="P14" s="512"/>
      <c r="Q14" s="512"/>
      <c r="R14" s="513"/>
      <c r="S14" s="8"/>
      <c r="T14" s="8"/>
      <c r="U14" s="515" t="s">
        <v>6</v>
      </c>
      <c r="V14" s="515"/>
      <c r="W14" s="515"/>
      <c r="X14" s="515"/>
      <c r="Y14" s="531" t="str">
        <f>IF(Solicitação!E27&gt;0,Solicitação!E27,"")</f>
        <v/>
      </c>
      <c r="Z14" s="531"/>
      <c r="AA14" s="516" t="str">
        <f>IF(Solicitação!H27&gt;0,Solicitação!H27," ")</f>
        <v xml:space="preserve"> </v>
      </c>
      <c r="AB14" s="516"/>
      <c r="AC14" s="516"/>
      <c r="AD14" s="57" t="str">
        <f>IF(Y13=0,"",WEEKDAY(Y14,1))</f>
        <v/>
      </c>
      <c r="AE14" s="2"/>
    </row>
    <row r="15" spans="2:47" ht="15.75" thickBot="1" x14ac:dyDescent="0.3">
      <c r="B15" s="498" t="s">
        <v>109</v>
      </c>
      <c r="C15" s="498"/>
      <c r="D15" s="498"/>
      <c r="E15" s="498"/>
      <c r="F15" s="498"/>
      <c r="G15" s="498"/>
      <c r="H15" s="498"/>
      <c r="I15" s="498"/>
      <c r="J15" s="498"/>
      <c r="K15" s="498"/>
      <c r="L15" s="498"/>
      <c r="M15" s="498"/>
      <c r="N15" s="498"/>
      <c r="O15" s="498"/>
      <c r="P15" s="498"/>
      <c r="Q15" s="498"/>
      <c r="R15" s="498"/>
      <c r="S15" s="3"/>
      <c r="T15" s="3"/>
      <c r="U15" s="3"/>
      <c r="V15" s="3"/>
      <c r="W15" s="3"/>
      <c r="X15" s="3"/>
      <c r="Y15" s="4"/>
      <c r="Z15" s="1"/>
      <c r="AA15" s="1"/>
      <c r="AB15"/>
      <c r="AC15"/>
      <c r="AD15"/>
      <c r="AE15"/>
    </row>
    <row r="16" spans="2:47" ht="16.5" thickTop="1" thickBot="1" x14ac:dyDescent="0.3">
      <c r="B16" s="9"/>
      <c r="C16" s="10" t="s">
        <v>3</v>
      </c>
      <c r="D16" s="10" t="s">
        <v>4</v>
      </c>
      <c r="E16" s="10" t="s">
        <v>85</v>
      </c>
      <c r="F16" s="10" t="s">
        <v>1</v>
      </c>
      <c r="G16" s="10" t="s">
        <v>2</v>
      </c>
      <c r="H16" s="10" t="s">
        <v>116</v>
      </c>
      <c r="I16" s="1"/>
      <c r="J16" s="9"/>
      <c r="K16" s="10" t="s">
        <v>3</v>
      </c>
      <c r="L16" s="10" t="s">
        <v>4</v>
      </c>
      <c r="M16" s="10" t="s">
        <v>85</v>
      </c>
      <c r="N16" s="10" t="s">
        <v>1</v>
      </c>
      <c r="O16" s="10" t="s">
        <v>2</v>
      </c>
      <c r="P16" s="10" t="s">
        <v>116</v>
      </c>
      <c r="Q16"/>
      <c r="R16"/>
      <c r="S16"/>
      <c r="T16" s="5"/>
      <c r="U16" s="484" t="s">
        <v>81</v>
      </c>
      <c r="V16" s="484"/>
      <c r="W16" s="484"/>
      <c r="X16" s="484"/>
      <c r="Y16" s="14" t="s">
        <v>82</v>
      </c>
      <c r="Z16" s="14" t="s">
        <v>84</v>
      </c>
      <c r="AA16" s="14" t="s">
        <v>83</v>
      </c>
      <c r="AB16" s="3"/>
      <c r="AC16" s="11"/>
      <c r="AD16" s="11"/>
      <c r="AE16"/>
    </row>
    <row r="17" spans="2:31" ht="16.5" thickTop="1" thickBot="1" x14ac:dyDescent="0.3">
      <c r="B17" s="10">
        <v>1</v>
      </c>
      <c r="C17" s="48"/>
      <c r="D17" s="48"/>
      <c r="E17" s="48"/>
      <c r="F17" s="48"/>
      <c r="G17" s="48"/>
      <c r="H17" s="48"/>
      <c r="I17" s="1"/>
      <c r="J17" s="10">
        <v>1</v>
      </c>
      <c r="K17" s="48"/>
      <c r="L17" s="48"/>
      <c r="M17" s="48"/>
      <c r="N17" s="48"/>
      <c r="O17" s="48"/>
      <c r="P17" s="48"/>
      <c r="Q17"/>
      <c r="R17"/>
      <c r="S17"/>
      <c r="T17" s="5"/>
      <c r="U17" s="481" t="s">
        <v>80</v>
      </c>
      <c r="V17" s="482"/>
      <c r="W17" s="482"/>
      <c r="X17" s="483"/>
      <c r="Y17" s="52">
        <f>C48+K48</f>
        <v>0</v>
      </c>
      <c r="Z17" s="53" t="str">
        <f>IF($P$12=0," ",VLOOKUP($P$12,'Tabela Preço'!$A$1:$J$15,2,FALSE))</f>
        <v xml:space="preserve"> </v>
      </c>
      <c r="AA17" s="54">
        <f>IF(Y17=0,0,Y17*Z17)</f>
        <v>0</v>
      </c>
      <c r="AB17" s="3"/>
      <c r="AC17" s="11"/>
      <c r="AD17" s="11"/>
      <c r="AE17"/>
    </row>
    <row r="18" spans="2:31" ht="16.5" thickTop="1" thickBot="1" x14ac:dyDescent="0.3">
      <c r="B18" s="10">
        <v>2</v>
      </c>
      <c r="C18" s="48"/>
      <c r="D18" s="48"/>
      <c r="E18" s="48"/>
      <c r="F18" s="48"/>
      <c r="G18" s="48"/>
      <c r="H18" s="48"/>
      <c r="I18" s="1"/>
      <c r="J18" s="10">
        <v>2</v>
      </c>
      <c r="K18" s="48"/>
      <c r="L18" s="48"/>
      <c r="M18" s="48"/>
      <c r="N18" s="48"/>
      <c r="O18" s="48"/>
      <c r="P18" s="48"/>
      <c r="Q18"/>
      <c r="R18"/>
      <c r="S18"/>
      <c r="T18" s="5"/>
      <c r="U18" s="481" t="s">
        <v>79</v>
      </c>
      <c r="V18" s="482"/>
      <c r="W18" s="482"/>
      <c r="X18" s="483"/>
      <c r="Y18" s="52">
        <f>D48+L48</f>
        <v>0</v>
      </c>
      <c r="Z18" s="53" t="str">
        <f>IF($P$12=0," ",VLOOKUP($P$12,'Tabela Preço'!$A$1:$J$15,3,FALSE))</f>
        <v xml:space="preserve"> </v>
      </c>
      <c r="AA18" s="54">
        <f t="shared" ref="AA18:AA25" si="0">IF(Y18=0,0,Y18*Z18)</f>
        <v>0</v>
      </c>
      <c r="AB18" s="3"/>
      <c r="AC18" s="11"/>
      <c r="AD18" s="11"/>
      <c r="AE18"/>
    </row>
    <row r="19" spans="2:31" ht="16.5" thickTop="1" thickBot="1" x14ac:dyDescent="0.3">
      <c r="B19" s="10">
        <v>3</v>
      </c>
      <c r="C19" s="48"/>
      <c r="D19" s="48"/>
      <c r="E19" s="48"/>
      <c r="F19" s="48"/>
      <c r="G19" s="48"/>
      <c r="H19" s="48"/>
      <c r="I19" s="1"/>
      <c r="J19" s="10">
        <v>3</v>
      </c>
      <c r="K19" s="48"/>
      <c r="L19" s="48"/>
      <c r="M19" s="48"/>
      <c r="N19" s="48"/>
      <c r="O19" s="48"/>
      <c r="P19" s="48"/>
      <c r="Q19"/>
      <c r="R19"/>
      <c r="S19"/>
      <c r="T19" s="5"/>
      <c r="U19" s="481" t="s">
        <v>78</v>
      </c>
      <c r="V19" s="482"/>
      <c r="W19" s="482"/>
      <c r="X19" s="483"/>
      <c r="Y19" s="52">
        <f>E48+M48</f>
        <v>0</v>
      </c>
      <c r="Z19" s="53" t="str">
        <f>IF($P$12=0," ",VLOOKUP($P$12,'Tabela Preço'!$A$1:$J$15,4,FALSE))</f>
        <v xml:space="preserve"> </v>
      </c>
      <c r="AA19" s="54">
        <f t="shared" si="0"/>
        <v>0</v>
      </c>
      <c r="AB19" s="3"/>
      <c r="AC19" s="11"/>
      <c r="AD19" s="11"/>
      <c r="AE19"/>
    </row>
    <row r="20" spans="2:31" ht="16.5" thickTop="1" thickBot="1" x14ac:dyDescent="0.3">
      <c r="B20" s="10">
        <v>4</v>
      </c>
      <c r="C20" s="48"/>
      <c r="D20" s="48"/>
      <c r="E20" s="48"/>
      <c r="F20" s="48"/>
      <c r="G20" s="48"/>
      <c r="H20" s="48"/>
      <c r="I20" s="1"/>
      <c r="J20" s="10">
        <v>4</v>
      </c>
      <c r="K20" s="48"/>
      <c r="L20" s="48"/>
      <c r="M20" s="48"/>
      <c r="N20" s="48"/>
      <c r="O20" s="48"/>
      <c r="P20" s="48"/>
      <c r="Q20"/>
      <c r="R20"/>
      <c r="S20"/>
      <c r="T20" s="5"/>
      <c r="U20" s="481" t="s">
        <v>58</v>
      </c>
      <c r="V20" s="482"/>
      <c r="W20" s="482"/>
      <c r="X20" s="483"/>
      <c r="Y20" s="52">
        <f t="shared" ref="Y20" si="1">E49+M49</f>
        <v>0</v>
      </c>
      <c r="Z20" s="53" t="str">
        <f>IF($P$12=0," ",VLOOKUP($P$12,'Tabela Preço'!$A$1:$J$15,5,FALSE))</f>
        <v xml:space="preserve"> </v>
      </c>
      <c r="AA20" s="54">
        <f t="shared" si="0"/>
        <v>0</v>
      </c>
      <c r="AB20" s="3"/>
      <c r="AC20" s="11"/>
      <c r="AD20" s="11"/>
      <c r="AE20"/>
    </row>
    <row r="21" spans="2:31" ht="16.5" thickTop="1" thickBot="1" x14ac:dyDescent="0.3">
      <c r="B21" s="10">
        <v>5</v>
      </c>
      <c r="C21" s="48"/>
      <c r="D21" s="48"/>
      <c r="E21" s="48"/>
      <c r="F21" s="48"/>
      <c r="G21" s="48"/>
      <c r="H21" s="48"/>
      <c r="I21" s="1"/>
      <c r="J21" s="10">
        <v>5</v>
      </c>
      <c r="K21" s="48"/>
      <c r="L21" s="48"/>
      <c r="M21" s="48"/>
      <c r="N21" s="48"/>
      <c r="O21" s="48"/>
      <c r="P21" s="48"/>
      <c r="Q21"/>
      <c r="R21"/>
      <c r="S21"/>
      <c r="T21" s="5"/>
      <c r="U21" s="481" t="s">
        <v>108</v>
      </c>
      <c r="V21" s="482"/>
      <c r="W21" s="482"/>
      <c r="X21" s="483"/>
      <c r="Y21" s="52">
        <f>H48+P48</f>
        <v>0</v>
      </c>
      <c r="Z21" s="53" t="str">
        <f>IF($P$12=0," ",VLOOKUP($P$12,'Tabela Preço'!$A$1:$J$15,6,FALSE))</f>
        <v xml:space="preserve"> </v>
      </c>
      <c r="AA21" s="54">
        <f t="shared" si="0"/>
        <v>0</v>
      </c>
      <c r="AB21" s="489" t="str">
        <f>IF(AND(Solicitação!F29="sim",'Contr Acadêmico'!Z21&gt;0),"Cobrar Uso de Instalações","")</f>
        <v/>
      </c>
      <c r="AC21" s="490"/>
      <c r="AD21" s="490"/>
      <c r="AE21" s="490"/>
    </row>
    <row r="22" spans="2:31" ht="16.5" thickTop="1" thickBot="1" x14ac:dyDescent="0.3">
      <c r="B22" s="10">
        <v>6</v>
      </c>
      <c r="C22" s="48"/>
      <c r="D22" s="48"/>
      <c r="E22" s="48"/>
      <c r="F22" s="48"/>
      <c r="G22" s="48"/>
      <c r="H22" s="48"/>
      <c r="I22" s="1"/>
      <c r="J22" s="10">
        <v>6</v>
      </c>
      <c r="K22" s="48"/>
      <c r="L22" s="48"/>
      <c r="M22" s="48"/>
      <c r="N22" s="48"/>
      <c r="O22" s="48"/>
      <c r="P22" s="48"/>
      <c r="Q22"/>
      <c r="R22"/>
      <c r="S22"/>
      <c r="T22" s="5"/>
      <c r="U22" s="481" t="s">
        <v>77</v>
      </c>
      <c r="V22" s="482"/>
      <c r="W22" s="482"/>
      <c r="X22" s="483"/>
      <c r="Y22" s="55">
        <f>'Contr Técnicos'!E39</f>
        <v>0</v>
      </c>
      <c r="Z22" s="53" t="str">
        <f>IF($P$12=0," ",VLOOKUP($P$12,'Tabela Preço'!$A$1:$J$15,7,FALSE))</f>
        <v xml:space="preserve"> </v>
      </c>
      <c r="AA22" s="54">
        <f t="shared" si="0"/>
        <v>0</v>
      </c>
      <c r="AB22" s="491" t="str">
        <f>IF(OR('Contr Técnicos'!$H$30="Nausithoe",'Contr Técnicos'!H30="Physalia",'Contr Técnicos'!H30="Outros"),"Verificar Taxa de Embarcação","")</f>
        <v/>
      </c>
      <c r="AC22" s="492"/>
      <c r="AD22" s="492"/>
      <c r="AE22" s="492"/>
    </row>
    <row r="23" spans="2:31" ht="16.5" thickTop="1" thickBot="1" x14ac:dyDescent="0.3">
      <c r="B23" s="10">
        <v>7</v>
      </c>
      <c r="C23" s="48"/>
      <c r="D23" s="48"/>
      <c r="E23" s="48"/>
      <c r="F23" s="48"/>
      <c r="G23" s="48"/>
      <c r="H23" s="48"/>
      <c r="I23" s="1"/>
      <c r="J23" s="10">
        <v>7</v>
      </c>
      <c r="K23" s="48"/>
      <c r="L23" s="48"/>
      <c r="M23" s="48"/>
      <c r="N23" s="48"/>
      <c r="O23" s="48"/>
      <c r="P23" s="48"/>
      <c r="Q23"/>
      <c r="R23"/>
      <c r="S23"/>
      <c r="T23" s="5"/>
      <c r="U23" s="481" t="s">
        <v>107</v>
      </c>
      <c r="V23" s="482"/>
      <c r="W23" s="482"/>
      <c r="X23" s="483"/>
      <c r="Y23" s="55">
        <f>'Contr Técnicos'!H41</f>
        <v>0</v>
      </c>
      <c r="Z23" s="53" t="str">
        <f>IF($P$12=0," ",VLOOKUP($P$12,'Tabela Preço'!$A$1:$J$15,8,FALSE))</f>
        <v xml:space="preserve"> </v>
      </c>
      <c r="AA23" s="54">
        <f t="shared" si="0"/>
        <v>0</v>
      </c>
      <c r="AB23" s="491" t="str">
        <f>IF(AND('Contr Técnicos'!$H$30="Tamoya",Z23&gt;0),"Cobrar Taxa Tamoya","")</f>
        <v/>
      </c>
      <c r="AC23" s="493"/>
      <c r="AD23" s="493"/>
      <c r="AE23" s="493"/>
    </row>
    <row r="24" spans="2:31" ht="16.5" thickTop="1" thickBot="1" x14ac:dyDescent="0.3">
      <c r="B24" s="10">
        <v>8</v>
      </c>
      <c r="C24" s="48"/>
      <c r="D24" s="48"/>
      <c r="E24" s="48"/>
      <c r="F24" s="48"/>
      <c r="G24" s="48"/>
      <c r="H24" s="48"/>
      <c r="I24" s="1"/>
      <c r="J24" s="10">
        <v>8</v>
      </c>
      <c r="K24" s="48"/>
      <c r="L24" s="48"/>
      <c r="M24" s="48"/>
      <c r="N24" s="48"/>
      <c r="O24" s="48"/>
      <c r="P24" s="48"/>
      <c r="Q24"/>
      <c r="R24"/>
      <c r="S24"/>
      <c r="T24" s="5"/>
      <c r="U24" s="486" t="s">
        <v>76</v>
      </c>
      <c r="V24" s="487"/>
      <c r="W24" s="487"/>
      <c r="X24" s="488"/>
      <c r="Y24" s="55"/>
      <c r="Z24" s="189" t="str">
        <f>IF($P$12=0," ",VLOOKUP($P$12,'Tabela Preço'!$A$1:$J$15,9,FALSE))</f>
        <v xml:space="preserve"> </v>
      </c>
      <c r="AA24" s="187">
        <f t="shared" si="0"/>
        <v>0</v>
      </c>
      <c r="AB24" s="142" t="str">
        <f>IF(AND('Contr Técnicos'!H30="Tamoya",Z23&gt;0),"Cobrar Combustível","")</f>
        <v/>
      </c>
      <c r="AC24"/>
      <c r="AD24" s="190" t="s">
        <v>790</v>
      </c>
      <c r="AE24"/>
    </row>
    <row r="25" spans="2:31" ht="16.5" thickTop="1" thickBot="1" x14ac:dyDescent="0.3">
      <c r="B25" s="10">
        <v>9</v>
      </c>
      <c r="C25" s="48"/>
      <c r="D25" s="48"/>
      <c r="E25" s="48"/>
      <c r="F25" s="48"/>
      <c r="G25" s="48"/>
      <c r="H25" s="48"/>
      <c r="I25" s="1"/>
      <c r="J25" s="10">
        <v>9</v>
      </c>
      <c r="K25" s="48"/>
      <c r="L25" s="48"/>
      <c r="M25" s="48"/>
      <c r="N25" s="48"/>
      <c r="O25" s="48"/>
      <c r="P25" s="48"/>
      <c r="Q25"/>
      <c r="R25"/>
      <c r="S25"/>
      <c r="T25" s="5"/>
      <c r="U25" s="481" t="s">
        <v>106</v>
      </c>
      <c r="V25" s="482"/>
      <c r="W25" s="482"/>
      <c r="X25" s="483"/>
      <c r="Y25" s="55">
        <f>'Contr Técnicos'!G38</f>
        <v>0</v>
      </c>
      <c r="Z25" s="53" t="str">
        <f>IF($P$12=0," ",VLOOKUP($P$12,'Tabela Preço'!$A$1:$J$15,10,FALSE))</f>
        <v xml:space="preserve"> </v>
      </c>
      <c r="AA25" s="54">
        <f t="shared" si="0"/>
        <v>0</v>
      </c>
      <c r="AB25" s="142" t="str">
        <f>IF(AND(Solicitação!G67="sim",Z25&gt;0),"Cobrar Taxa de Coleta","")</f>
        <v/>
      </c>
      <c r="AC25"/>
      <c r="AD25"/>
      <c r="AE25"/>
    </row>
    <row r="26" spans="2:31" ht="16.5" thickTop="1" thickBot="1" x14ac:dyDescent="0.3">
      <c r="B26" s="10">
        <v>10</v>
      </c>
      <c r="C26" s="48"/>
      <c r="D26" s="48"/>
      <c r="E26" s="48"/>
      <c r="F26" s="48"/>
      <c r="G26" s="48"/>
      <c r="H26" s="48"/>
      <c r="I26" s="1"/>
      <c r="J26" s="10">
        <v>10</v>
      </c>
      <c r="K26" s="48"/>
      <c r="L26" s="48"/>
      <c r="M26" s="48"/>
      <c r="N26" s="48"/>
      <c r="O26" s="48"/>
      <c r="P26" s="48"/>
      <c r="Q26"/>
      <c r="R26"/>
      <c r="S26"/>
      <c r="T26" s="5"/>
      <c r="U26" s="494" t="s">
        <v>8</v>
      </c>
      <c r="V26" s="495"/>
      <c r="W26" s="495"/>
      <c r="X26" s="495"/>
      <c r="Y26" s="495"/>
      <c r="Z26" s="496"/>
      <c r="AA26" s="54">
        <f>SUM(AA17:AA25)</f>
        <v>0</v>
      </c>
      <c r="AB26"/>
      <c r="AC26"/>
      <c r="AD26"/>
      <c r="AE26"/>
    </row>
    <row r="27" spans="2:31" ht="16.5" thickTop="1" thickBot="1" x14ac:dyDescent="0.3">
      <c r="B27" s="10">
        <v>11</v>
      </c>
      <c r="C27" s="48"/>
      <c r="D27" s="48"/>
      <c r="E27" s="48"/>
      <c r="F27" s="48"/>
      <c r="G27" s="48"/>
      <c r="H27" s="48"/>
      <c r="I27" s="1"/>
      <c r="J27" s="10">
        <v>11</v>
      </c>
      <c r="K27" s="48"/>
      <c r="L27" s="48"/>
      <c r="M27" s="48"/>
      <c r="N27" s="48"/>
      <c r="O27" s="48"/>
      <c r="P27" s="48"/>
      <c r="Q27"/>
      <c r="R27"/>
      <c r="S27"/>
      <c r="T27" s="5"/>
      <c r="U27"/>
      <c r="V27"/>
      <c r="W27"/>
      <c r="X27"/>
      <c r="Y27" s="1"/>
      <c r="Z27" s="1"/>
      <c r="AA27" s="1"/>
      <c r="AB27"/>
      <c r="AC27"/>
      <c r="AD27"/>
      <c r="AE27"/>
    </row>
    <row r="28" spans="2:31" ht="16.5" thickTop="1" thickBot="1" x14ac:dyDescent="0.3">
      <c r="B28" s="10">
        <v>12</v>
      </c>
      <c r="C28" s="48"/>
      <c r="D28" s="48"/>
      <c r="E28" s="48"/>
      <c r="F28" s="48"/>
      <c r="G28" s="48"/>
      <c r="H28" s="48"/>
      <c r="I28" s="1"/>
      <c r="J28" s="10">
        <v>12</v>
      </c>
      <c r="K28" s="48"/>
      <c r="L28" s="48"/>
      <c r="M28" s="48"/>
      <c r="N28" s="48"/>
      <c r="O28" s="48"/>
      <c r="P28" s="48"/>
      <c r="Q28"/>
      <c r="R28"/>
      <c r="S28"/>
      <c r="T28" s="5"/>
      <c r="U28" s="536" t="s">
        <v>121</v>
      </c>
      <c r="V28" s="537"/>
      <c r="W28" s="537"/>
      <c r="X28" s="538"/>
      <c r="Y28" s="533"/>
      <c r="Z28" s="534"/>
      <c r="AA28" s="534"/>
      <c r="AB28" s="534"/>
      <c r="AC28" s="534"/>
      <c r="AD28" s="535"/>
      <c r="AE28"/>
    </row>
    <row r="29" spans="2:31" ht="16.5" thickTop="1" thickBot="1" x14ac:dyDescent="0.3">
      <c r="B29" s="10">
        <v>13</v>
      </c>
      <c r="C29" s="48"/>
      <c r="D29" s="48"/>
      <c r="E29" s="48"/>
      <c r="F29" s="48"/>
      <c r="G29" s="48"/>
      <c r="H29" s="48"/>
      <c r="I29" s="1"/>
      <c r="J29" s="10">
        <v>13</v>
      </c>
      <c r="K29" s="48"/>
      <c r="L29" s="48"/>
      <c r="M29" s="48"/>
      <c r="N29" s="48"/>
      <c r="O29" s="48"/>
      <c r="P29" s="48"/>
      <c r="Q29"/>
      <c r="R29"/>
      <c r="S29"/>
      <c r="T29" s="5"/>
      <c r="U29" s="536" t="s">
        <v>11</v>
      </c>
      <c r="V29" s="537"/>
      <c r="W29" s="537"/>
      <c r="X29" s="538"/>
      <c r="Y29" s="485"/>
      <c r="Z29" s="485"/>
      <c r="AA29" s="485"/>
      <c r="AB29" s="485"/>
      <c r="AC29" s="485"/>
      <c r="AD29" s="485"/>
      <c r="AE29"/>
    </row>
    <row r="30" spans="2:31" ht="16.5" thickTop="1" thickBot="1" x14ac:dyDescent="0.3">
      <c r="B30" s="10">
        <v>14</v>
      </c>
      <c r="C30" s="48"/>
      <c r="D30" s="48"/>
      <c r="E30" s="48"/>
      <c r="F30" s="48"/>
      <c r="G30" s="48"/>
      <c r="H30" s="48"/>
      <c r="I30" s="1"/>
      <c r="J30" s="10">
        <v>14</v>
      </c>
      <c r="K30" s="48"/>
      <c r="L30" s="48"/>
      <c r="M30" s="48"/>
      <c r="N30" s="48"/>
      <c r="O30" s="48"/>
      <c r="P30" s="48"/>
      <c r="Q30"/>
      <c r="R30"/>
      <c r="S30"/>
      <c r="T30" s="5"/>
      <c r="U30" s="539" t="s">
        <v>7</v>
      </c>
      <c r="V30" s="539"/>
      <c r="W30" s="539"/>
      <c r="X30" s="539"/>
      <c r="Y30" s="539"/>
      <c r="Z30" s="539"/>
      <c r="AA30" s="539"/>
      <c r="AB30" s="539"/>
      <c r="AC30" s="539"/>
      <c r="AD30" s="539"/>
      <c r="AE30"/>
    </row>
    <row r="31" spans="2:31" ht="16.5" thickTop="1" thickBot="1" x14ac:dyDescent="0.3">
      <c r="B31" s="10">
        <v>15</v>
      </c>
      <c r="C31" s="48"/>
      <c r="D31" s="48"/>
      <c r="E31" s="48"/>
      <c r="F31" s="48"/>
      <c r="G31" s="48"/>
      <c r="H31" s="48"/>
      <c r="I31" s="1"/>
      <c r="J31" s="10">
        <v>15</v>
      </c>
      <c r="K31" s="48"/>
      <c r="L31" s="48"/>
      <c r="M31" s="48"/>
      <c r="N31" s="48"/>
      <c r="O31" s="48"/>
      <c r="P31" s="48"/>
      <c r="Q31"/>
      <c r="R31"/>
      <c r="S31"/>
      <c r="T31" s="5"/>
      <c r="U31" s="532"/>
      <c r="V31" s="532"/>
      <c r="W31" s="532"/>
      <c r="X31" s="532"/>
      <c r="Y31" s="532"/>
      <c r="Z31" s="532"/>
      <c r="AA31" s="532"/>
      <c r="AB31" s="532"/>
      <c r="AC31" s="532"/>
      <c r="AD31" s="532"/>
      <c r="AE31"/>
    </row>
    <row r="32" spans="2:31" ht="16.5" thickTop="1" thickBot="1" x14ac:dyDescent="0.3">
      <c r="B32" s="10">
        <v>16</v>
      </c>
      <c r="C32" s="48"/>
      <c r="D32" s="48"/>
      <c r="E32" s="48"/>
      <c r="F32" s="48"/>
      <c r="G32" s="48"/>
      <c r="H32" s="48"/>
      <c r="I32" s="1"/>
      <c r="J32" s="10">
        <v>16</v>
      </c>
      <c r="K32" s="48"/>
      <c r="L32" s="48"/>
      <c r="M32" s="48"/>
      <c r="N32" s="48"/>
      <c r="O32" s="48"/>
      <c r="P32" s="48"/>
      <c r="Q32"/>
      <c r="R32"/>
      <c r="S32"/>
      <c r="T32" s="5"/>
      <c r="U32" s="532"/>
      <c r="V32" s="532"/>
      <c r="W32" s="532"/>
      <c r="X32" s="532"/>
      <c r="Y32" s="532"/>
      <c r="Z32" s="532"/>
      <c r="AA32" s="532"/>
      <c r="AB32" s="532"/>
      <c r="AC32" s="532"/>
      <c r="AD32" s="532"/>
      <c r="AE32"/>
    </row>
    <row r="33" spans="2:31" ht="16.5" thickTop="1" thickBot="1" x14ac:dyDescent="0.3">
      <c r="B33" s="10">
        <v>17</v>
      </c>
      <c r="C33" s="48"/>
      <c r="D33" s="48"/>
      <c r="E33" s="48"/>
      <c r="F33" s="48"/>
      <c r="G33" s="48"/>
      <c r="H33" s="48"/>
      <c r="I33" s="1"/>
      <c r="J33" s="10">
        <v>17</v>
      </c>
      <c r="K33" s="48"/>
      <c r="L33" s="48"/>
      <c r="M33" s="48"/>
      <c r="N33" s="48"/>
      <c r="O33" s="48"/>
      <c r="P33" s="48"/>
      <c r="Q33"/>
      <c r="R33"/>
      <c r="S33"/>
      <c r="T33" s="5"/>
      <c r="U33" s="532"/>
      <c r="V33" s="532"/>
      <c r="W33" s="532"/>
      <c r="X33" s="532"/>
      <c r="Y33" s="532"/>
      <c r="Z33" s="532"/>
      <c r="AA33" s="532"/>
      <c r="AB33" s="532"/>
      <c r="AC33" s="532"/>
      <c r="AD33" s="532"/>
      <c r="AE33"/>
    </row>
    <row r="34" spans="2:31" ht="16.5" thickTop="1" thickBot="1" x14ac:dyDescent="0.3">
      <c r="B34" s="10">
        <v>18</v>
      </c>
      <c r="C34" s="48"/>
      <c r="D34" s="48"/>
      <c r="E34" s="48"/>
      <c r="F34" s="48"/>
      <c r="G34" s="48"/>
      <c r="H34" s="48"/>
      <c r="I34" s="1"/>
      <c r="J34" s="10">
        <v>18</v>
      </c>
      <c r="K34" s="48"/>
      <c r="L34" s="48"/>
      <c r="M34" s="48"/>
      <c r="N34" s="48"/>
      <c r="O34" s="48"/>
      <c r="P34" s="48"/>
      <c r="Q34"/>
      <c r="R34"/>
      <c r="S34"/>
      <c r="T34" s="5"/>
      <c r="U34" s="532"/>
      <c r="V34" s="532"/>
      <c r="W34" s="532"/>
      <c r="X34" s="532"/>
      <c r="Y34" s="532"/>
      <c r="Z34" s="532"/>
      <c r="AA34" s="532"/>
      <c r="AB34" s="532"/>
      <c r="AC34" s="532"/>
      <c r="AD34" s="532"/>
      <c r="AE34"/>
    </row>
    <row r="35" spans="2:31" ht="16.5" thickTop="1" thickBot="1" x14ac:dyDescent="0.3">
      <c r="B35" s="10">
        <v>19</v>
      </c>
      <c r="C35" s="48"/>
      <c r="D35" s="48"/>
      <c r="E35" s="48"/>
      <c r="F35" s="48"/>
      <c r="G35" s="48"/>
      <c r="H35" s="48"/>
      <c r="I35" s="1"/>
      <c r="J35" s="10">
        <v>19</v>
      </c>
      <c r="K35" s="48"/>
      <c r="L35" s="48"/>
      <c r="M35" s="48"/>
      <c r="N35" s="48"/>
      <c r="O35" s="48"/>
      <c r="P35" s="48"/>
      <c r="Q35"/>
      <c r="R35"/>
      <c r="S35"/>
      <c r="T35" s="5"/>
      <c r="U35" s="532"/>
      <c r="V35" s="532"/>
      <c r="W35" s="532"/>
      <c r="X35" s="532"/>
      <c r="Y35" s="532"/>
      <c r="Z35" s="532"/>
      <c r="AA35" s="532"/>
      <c r="AB35" s="532"/>
      <c r="AC35" s="532"/>
      <c r="AD35" s="532"/>
      <c r="AE35"/>
    </row>
    <row r="36" spans="2:31" ht="16.5" thickTop="1" thickBot="1" x14ac:dyDescent="0.3">
      <c r="B36" s="10">
        <v>20</v>
      </c>
      <c r="C36" s="48"/>
      <c r="D36" s="48"/>
      <c r="E36" s="48"/>
      <c r="F36" s="48"/>
      <c r="G36" s="48"/>
      <c r="H36" s="48"/>
      <c r="I36" s="1"/>
      <c r="J36" s="10">
        <v>20</v>
      </c>
      <c r="K36" s="48"/>
      <c r="L36" s="48"/>
      <c r="M36" s="48"/>
      <c r="N36" s="48"/>
      <c r="O36" s="48"/>
      <c r="P36" s="48"/>
      <c r="Q36"/>
      <c r="R36"/>
      <c r="S36"/>
      <c r="T36" s="5"/>
      <c r="U36"/>
      <c r="V36"/>
      <c r="W36"/>
      <c r="X36"/>
      <c r="Y36"/>
      <c r="Z36"/>
      <c r="AA36" s="6"/>
      <c r="AB36" s="7"/>
      <c r="AC36" s="7"/>
      <c r="AD36" s="7"/>
      <c r="AE36"/>
    </row>
    <row r="37" spans="2:31" ht="16.5" thickTop="1" thickBot="1" x14ac:dyDescent="0.3">
      <c r="B37" s="10">
        <v>21</v>
      </c>
      <c r="C37" s="48"/>
      <c r="D37" s="48"/>
      <c r="E37" s="48"/>
      <c r="F37" s="48"/>
      <c r="G37" s="48"/>
      <c r="H37" s="48"/>
      <c r="I37" s="1"/>
      <c r="J37" s="10">
        <v>21</v>
      </c>
      <c r="K37" s="48"/>
      <c r="L37" s="48"/>
      <c r="M37" s="48"/>
      <c r="N37" s="48"/>
      <c r="O37" s="48"/>
      <c r="P37" s="48"/>
      <c r="Q37"/>
      <c r="R37"/>
      <c r="S37"/>
      <c r="T37" s="5"/>
      <c r="U37"/>
      <c r="V37"/>
      <c r="W37"/>
      <c r="X37"/>
      <c r="Y37"/>
      <c r="Z37"/>
      <c r="AA37" s="6"/>
      <c r="AB37" s="7"/>
      <c r="AC37" s="7"/>
      <c r="AD37" s="7"/>
      <c r="AE37"/>
    </row>
    <row r="38" spans="2:31" ht="16.5" thickTop="1" thickBot="1" x14ac:dyDescent="0.3">
      <c r="B38" s="10">
        <v>22</v>
      </c>
      <c r="C38" s="48"/>
      <c r="D38" s="48"/>
      <c r="E38" s="48"/>
      <c r="F38" s="48"/>
      <c r="G38" s="48"/>
      <c r="H38" s="48"/>
      <c r="I38" s="1"/>
      <c r="J38" s="10">
        <v>22</v>
      </c>
      <c r="K38" s="48"/>
      <c r="L38" s="48"/>
      <c r="M38" s="48"/>
      <c r="N38" s="48"/>
      <c r="O38" s="48"/>
      <c r="P38" s="48"/>
      <c r="Q38"/>
      <c r="R38"/>
      <c r="S38"/>
      <c r="T38" s="5"/>
      <c r="U38" s="131" t="s">
        <v>238</v>
      </c>
      <c r="V38" s="132"/>
      <c r="W38" s="132"/>
      <c r="X38" s="133"/>
      <c r="Y38" s="530"/>
      <c r="Z38" s="530"/>
      <c r="AA38" s="530"/>
      <c r="AB38" s="530"/>
      <c r="AC38"/>
      <c r="AD38"/>
      <c r="AE38"/>
    </row>
    <row r="39" spans="2:31" ht="16.5" customHeight="1" thickTop="1" thickBot="1" x14ac:dyDescent="0.3">
      <c r="B39" s="10">
        <v>23</v>
      </c>
      <c r="C39" s="48"/>
      <c r="D39" s="48"/>
      <c r="E39" s="48"/>
      <c r="F39" s="48"/>
      <c r="G39" s="48"/>
      <c r="H39" s="48"/>
      <c r="I39" s="1"/>
      <c r="J39" s="10">
        <v>23</v>
      </c>
      <c r="K39" s="48"/>
      <c r="L39" s="48"/>
      <c r="M39" s="48"/>
      <c r="N39" s="48"/>
      <c r="O39" s="48"/>
      <c r="P39" s="48"/>
      <c r="Q39"/>
      <c r="R39"/>
      <c r="S39"/>
      <c r="T39" s="5"/>
      <c r="U39" s="56" t="s">
        <v>124</v>
      </c>
      <c r="V39" s="56"/>
      <c r="W39" s="540"/>
      <c r="X39" s="541"/>
      <c r="Y39" s="541"/>
      <c r="Z39" s="541"/>
      <c r="AA39" s="541"/>
      <c r="AB39" s="541"/>
      <c r="AC39" s="541"/>
      <c r="AD39" s="541"/>
      <c r="AE39" s="542"/>
    </row>
    <row r="40" spans="2:31" ht="16.5" customHeight="1" thickTop="1" thickBot="1" x14ac:dyDescent="0.3">
      <c r="B40" s="10">
        <v>24</v>
      </c>
      <c r="C40" s="48"/>
      <c r="D40" s="48"/>
      <c r="E40" s="48"/>
      <c r="F40" s="48"/>
      <c r="G40" s="48"/>
      <c r="H40" s="48"/>
      <c r="I40" s="1"/>
      <c r="J40" s="10">
        <v>24</v>
      </c>
      <c r="K40" s="48"/>
      <c r="L40" s="48"/>
      <c r="M40" s="48"/>
      <c r="N40" s="48"/>
      <c r="O40" s="48"/>
      <c r="P40" s="48"/>
      <c r="Q40"/>
      <c r="R40"/>
      <c r="S40"/>
      <c r="T40" s="5"/>
      <c r="U40"/>
      <c r="V40"/>
      <c r="W40"/>
      <c r="X40"/>
      <c r="Y40"/>
      <c r="Z40"/>
      <c r="AA40"/>
      <c r="AB40"/>
      <c r="AC40"/>
      <c r="AD40"/>
      <c r="AE40"/>
    </row>
    <row r="41" spans="2:31" ht="16.5" customHeight="1" thickTop="1" thickBot="1" x14ac:dyDescent="0.3">
      <c r="B41" s="10">
        <v>25</v>
      </c>
      <c r="C41" s="48"/>
      <c r="D41" s="48"/>
      <c r="E41" s="48"/>
      <c r="F41" s="48"/>
      <c r="G41" s="48"/>
      <c r="H41" s="48"/>
      <c r="I41" s="1"/>
      <c r="J41" s="10">
        <v>25</v>
      </c>
      <c r="K41" s="48"/>
      <c r="L41" s="48"/>
      <c r="M41" s="48"/>
      <c r="N41" s="48"/>
      <c r="O41" s="48"/>
      <c r="P41" s="48"/>
      <c r="Q41"/>
      <c r="R41"/>
      <c r="S41"/>
      <c r="T41" s="5"/>
      <c r="U41" s="131" t="s">
        <v>137</v>
      </c>
      <c r="V41" s="132"/>
      <c r="W41" s="132"/>
      <c r="X41" s="133"/>
      <c r="Y41" s="530"/>
      <c r="Z41" s="530"/>
      <c r="AA41" s="530"/>
      <c r="AB41" s="530"/>
      <c r="AC41"/>
      <c r="AD41"/>
      <c r="AE41"/>
    </row>
    <row r="42" spans="2:31" ht="16.5" customHeight="1" thickTop="1" thickBot="1" x14ac:dyDescent="0.3">
      <c r="B42" s="10">
        <v>26</v>
      </c>
      <c r="C42" s="48"/>
      <c r="D42" s="48"/>
      <c r="E42" s="48"/>
      <c r="F42" s="48"/>
      <c r="G42" s="48"/>
      <c r="H42" s="48"/>
      <c r="I42" s="1"/>
      <c r="J42" s="10">
        <v>26</v>
      </c>
      <c r="K42" s="48"/>
      <c r="L42" s="48"/>
      <c r="M42" s="48"/>
      <c r="N42" s="48"/>
      <c r="O42" s="48"/>
      <c r="P42" s="48"/>
      <c r="Q42"/>
      <c r="R42"/>
      <c r="S42"/>
      <c r="T42" s="5"/>
      <c r="U42" s="56" t="s">
        <v>124</v>
      </c>
      <c r="V42" s="56"/>
      <c r="W42" s="540"/>
      <c r="X42" s="541"/>
      <c r="Y42" s="541"/>
      <c r="Z42" s="541"/>
      <c r="AA42" s="541"/>
      <c r="AB42" s="541"/>
      <c r="AC42" s="541"/>
      <c r="AD42" s="541"/>
      <c r="AE42" s="542"/>
    </row>
    <row r="43" spans="2:31" ht="16.5" customHeight="1" thickTop="1" thickBot="1" x14ac:dyDescent="0.3">
      <c r="B43" s="10">
        <v>27</v>
      </c>
      <c r="C43" s="48"/>
      <c r="D43" s="48"/>
      <c r="E43" s="48"/>
      <c r="F43" s="48"/>
      <c r="G43" s="48"/>
      <c r="H43" s="48"/>
      <c r="I43" s="1"/>
      <c r="J43" s="10">
        <v>27</v>
      </c>
      <c r="K43" s="48"/>
      <c r="L43" s="48"/>
      <c r="M43" s="48"/>
      <c r="N43" s="48"/>
      <c r="O43" s="48"/>
      <c r="P43" s="48"/>
      <c r="Q43"/>
      <c r="R43"/>
      <c r="S43"/>
      <c r="T43" s="5"/>
      <c r="U43"/>
      <c r="V43"/>
      <c r="W43"/>
      <c r="X43"/>
      <c r="Y43"/>
      <c r="Z43"/>
      <c r="AA43"/>
      <c r="AB43"/>
      <c r="AC43"/>
      <c r="AD43"/>
      <c r="AE43"/>
    </row>
    <row r="44" spans="2:31" ht="16.5" customHeight="1" thickTop="1" thickBot="1" x14ac:dyDescent="0.3">
      <c r="B44" s="10">
        <v>28</v>
      </c>
      <c r="C44" s="48"/>
      <c r="D44" s="48"/>
      <c r="E44" s="48"/>
      <c r="F44" s="48"/>
      <c r="G44" s="48"/>
      <c r="H44" s="48"/>
      <c r="I44" s="1"/>
      <c r="J44" s="10">
        <v>28</v>
      </c>
      <c r="K44" s="48"/>
      <c r="L44" s="48"/>
      <c r="M44" s="48"/>
      <c r="N44" s="48"/>
      <c r="O44" s="48"/>
      <c r="P44" s="48"/>
      <c r="Q44"/>
      <c r="R44"/>
      <c r="S44"/>
      <c r="T44" s="5"/>
      <c r="U44" s="131" t="s">
        <v>253</v>
      </c>
      <c r="V44" s="132"/>
      <c r="W44" s="132"/>
      <c r="X44" s="133"/>
      <c r="Y44" s="530"/>
      <c r="Z44" s="530"/>
      <c r="AA44" s="530"/>
      <c r="AB44" s="530"/>
      <c r="AC44"/>
      <c r="AD44"/>
      <c r="AE44"/>
    </row>
    <row r="45" spans="2:31" ht="16.5" customHeight="1" thickTop="1" thickBot="1" x14ac:dyDescent="0.3">
      <c r="B45" s="10">
        <v>29</v>
      </c>
      <c r="C45" s="48"/>
      <c r="D45" s="48"/>
      <c r="E45" s="48"/>
      <c r="F45" s="48"/>
      <c r="G45" s="48"/>
      <c r="H45" s="48"/>
      <c r="I45" s="1"/>
      <c r="J45" s="10">
        <v>29</v>
      </c>
      <c r="K45" s="48"/>
      <c r="L45" s="48"/>
      <c r="M45" s="48"/>
      <c r="N45" s="48"/>
      <c r="O45" s="48"/>
      <c r="P45" s="48"/>
      <c r="Q45"/>
      <c r="R45"/>
      <c r="S45"/>
      <c r="T45" s="5"/>
      <c r="U45" s="56" t="s">
        <v>124</v>
      </c>
      <c r="V45" s="56"/>
      <c r="W45" s="540"/>
      <c r="X45" s="541"/>
      <c r="Y45" s="541"/>
      <c r="Z45" s="541"/>
      <c r="AA45" s="541"/>
      <c r="AB45" s="541"/>
      <c r="AC45" s="541"/>
      <c r="AD45" s="541"/>
      <c r="AE45" s="542"/>
    </row>
    <row r="46" spans="2:31" ht="16.5" customHeight="1" thickTop="1" thickBot="1" x14ac:dyDescent="0.3">
      <c r="B46" s="10">
        <v>30</v>
      </c>
      <c r="C46" s="48"/>
      <c r="D46" s="48"/>
      <c r="E46" s="48"/>
      <c r="F46" s="48"/>
      <c r="G46" s="48"/>
      <c r="H46" s="48"/>
      <c r="I46" s="1"/>
      <c r="J46" s="10">
        <v>30</v>
      </c>
      <c r="K46" s="48"/>
      <c r="L46" s="48"/>
      <c r="M46" s="48"/>
      <c r="N46" s="48"/>
      <c r="O46" s="48"/>
      <c r="P46" s="48"/>
      <c r="Q46"/>
      <c r="R46"/>
      <c r="S46"/>
      <c r="T46" s="5"/>
      <c r="U46"/>
      <c r="V46"/>
      <c r="W46"/>
      <c r="X46"/>
      <c r="Y46" s="1"/>
      <c r="Z46" s="1"/>
      <c r="AA46" s="1"/>
      <c r="AB46"/>
      <c r="AC46"/>
      <c r="AD46"/>
      <c r="AE46"/>
    </row>
    <row r="47" spans="2:31" ht="16.5" customHeight="1" thickTop="1" thickBot="1" x14ac:dyDescent="0.3">
      <c r="B47" s="10">
        <v>31</v>
      </c>
      <c r="C47" s="48"/>
      <c r="D47" s="48"/>
      <c r="E47" s="48"/>
      <c r="F47" s="48"/>
      <c r="G47" s="48"/>
      <c r="H47" s="48"/>
      <c r="I47" s="1"/>
      <c r="J47" s="10">
        <v>31</v>
      </c>
      <c r="K47" s="48"/>
      <c r="L47" s="48"/>
      <c r="M47" s="48"/>
      <c r="N47" s="48"/>
      <c r="O47" s="48"/>
      <c r="P47" s="48"/>
      <c r="Q47"/>
      <c r="R47"/>
      <c r="S47"/>
      <c r="T47" s="5"/>
      <c r="U47" s="543" t="s">
        <v>262</v>
      </c>
      <c r="V47" s="543"/>
      <c r="W47" s="543"/>
      <c r="X47" s="543"/>
      <c r="Y47" s="543"/>
      <c r="Z47" s="544"/>
      <c r="AA47" s="544"/>
      <c r="AB47"/>
      <c r="AC47"/>
      <c r="AD47"/>
      <c r="AE47"/>
    </row>
    <row r="48" spans="2:31" ht="15.75" customHeight="1" thickTop="1" x14ac:dyDescent="0.25">
      <c r="B48" s="51"/>
      <c r="C48" s="51">
        <f t="shared" ref="C48:H48" si="2">SUM(C17:C47)</f>
        <v>0</v>
      </c>
      <c r="D48" s="51">
        <f t="shared" si="2"/>
        <v>0</v>
      </c>
      <c r="E48" s="51">
        <f t="shared" si="2"/>
        <v>0</v>
      </c>
      <c r="F48" s="51">
        <f t="shared" si="2"/>
        <v>0</v>
      </c>
      <c r="G48" s="51">
        <f t="shared" si="2"/>
        <v>0</v>
      </c>
      <c r="H48" s="51">
        <f t="shared" si="2"/>
        <v>0</v>
      </c>
      <c r="I48" s="51"/>
      <c r="J48" s="51"/>
      <c r="K48" s="51">
        <f t="shared" ref="K48:P48" si="3">SUM(K17:K47)</f>
        <v>0</v>
      </c>
      <c r="L48" s="51">
        <f t="shared" si="3"/>
        <v>0</v>
      </c>
      <c r="M48" s="51">
        <f t="shared" si="3"/>
        <v>0</v>
      </c>
      <c r="N48" s="51">
        <f t="shared" si="3"/>
        <v>0</v>
      </c>
      <c r="O48" s="51">
        <f t="shared" si="3"/>
        <v>0</v>
      </c>
      <c r="P48" s="51">
        <f t="shared" si="3"/>
        <v>0</v>
      </c>
      <c r="Q48"/>
      <c r="R48"/>
      <c r="S48"/>
      <c r="T48"/>
      <c r="U48"/>
      <c r="V48"/>
      <c r="W48"/>
      <c r="X48"/>
      <c r="Y48"/>
      <c r="Z48"/>
      <c r="AA48"/>
      <c r="AB48"/>
      <c r="AC48"/>
      <c r="AD48"/>
      <c r="AE48"/>
    </row>
    <row r="49" spans="2:31" x14ac:dyDescent="0.25">
      <c r="B49" s="435" t="s">
        <v>254</v>
      </c>
      <c r="C49" s="435"/>
      <c r="D49" s="435"/>
      <c r="E49" s="435"/>
      <c r="F49" s="435"/>
      <c r="G49" s="435"/>
      <c r="H49" s="435"/>
      <c r="I49" s="435"/>
      <c r="J49" s="435"/>
      <c r="K49" s="435"/>
      <c r="L49" s="435"/>
      <c r="M49" s="435"/>
      <c r="N49" s="435"/>
      <c r="O49" s="435"/>
      <c r="P49" s="435"/>
      <c r="Q49" s="435"/>
      <c r="R49" s="435"/>
      <c r="S49" s="435"/>
      <c r="T49"/>
      <c r="U49"/>
      <c r="V49"/>
      <c r="W49"/>
      <c r="X49"/>
      <c r="Y49"/>
      <c r="Z49"/>
      <c r="AA49"/>
      <c r="AB49"/>
      <c r="AC49"/>
      <c r="AD49"/>
      <c r="AE49"/>
    </row>
    <row r="50" spans="2:31" x14ac:dyDescent="0.25">
      <c r="B50" s="545"/>
      <c r="C50" s="546"/>
      <c r="D50" s="546"/>
      <c r="E50" s="546"/>
      <c r="F50" s="546"/>
      <c r="G50" s="546"/>
      <c r="H50" s="546"/>
      <c r="I50" s="546"/>
      <c r="J50" s="546"/>
      <c r="K50" s="546"/>
      <c r="L50" s="546"/>
      <c r="M50" s="546"/>
      <c r="N50" s="546"/>
      <c r="O50" s="546"/>
      <c r="P50" s="546"/>
      <c r="Q50" s="546"/>
      <c r="R50" s="546"/>
      <c r="S50" s="547"/>
      <c r="T50"/>
      <c r="U50" s="29"/>
      <c r="V50" s="29"/>
      <c r="W50" s="29"/>
      <c r="X50" s="29"/>
      <c r="Y50" s="29"/>
      <c r="Z50" s="29"/>
      <c r="AA50"/>
      <c r="AB50"/>
      <c r="AC50"/>
      <c r="AD50"/>
      <c r="AE50"/>
    </row>
    <row r="51" spans="2:31" x14ac:dyDescent="0.25">
      <c r="B51" s="548"/>
      <c r="C51" s="549"/>
      <c r="D51" s="549"/>
      <c r="E51" s="549"/>
      <c r="F51" s="549"/>
      <c r="G51" s="549"/>
      <c r="H51" s="549"/>
      <c r="I51" s="549"/>
      <c r="J51" s="549"/>
      <c r="K51" s="549"/>
      <c r="L51" s="549"/>
      <c r="M51" s="549"/>
      <c r="N51" s="549"/>
      <c r="O51" s="549"/>
      <c r="P51" s="549"/>
      <c r="Q51" s="549"/>
      <c r="R51" s="549"/>
      <c r="S51" s="550"/>
      <c r="T51"/>
      <c r="U51"/>
      <c r="V51"/>
      <c r="W51"/>
      <c r="X51"/>
      <c r="Y51"/>
      <c r="Z51"/>
      <c r="AA51"/>
      <c r="AB51"/>
      <c r="AC51"/>
      <c r="AD51"/>
      <c r="AE51"/>
    </row>
    <row r="52" spans="2:31" x14ac:dyDescent="0.25">
      <c r="B52" s="548"/>
      <c r="C52" s="549"/>
      <c r="D52" s="549"/>
      <c r="E52" s="549"/>
      <c r="F52" s="549"/>
      <c r="G52" s="549"/>
      <c r="H52" s="549"/>
      <c r="I52" s="549"/>
      <c r="J52" s="549"/>
      <c r="K52" s="549"/>
      <c r="L52" s="549"/>
      <c r="M52" s="549"/>
      <c r="N52" s="549"/>
      <c r="O52" s="549"/>
      <c r="P52" s="549"/>
      <c r="Q52" s="549"/>
      <c r="R52" s="549"/>
      <c r="S52" s="550"/>
      <c r="T52"/>
      <c r="U52"/>
      <c r="V52"/>
      <c r="W52"/>
      <c r="X52"/>
      <c r="Y52" s="1"/>
      <c r="Z52" s="1"/>
      <c r="AA52" s="1"/>
      <c r="AB52"/>
      <c r="AC52"/>
      <c r="AD52"/>
      <c r="AE52"/>
    </row>
    <row r="53" spans="2:31" x14ac:dyDescent="0.25">
      <c r="B53" s="548"/>
      <c r="C53" s="549"/>
      <c r="D53" s="549"/>
      <c r="E53" s="549"/>
      <c r="F53" s="549"/>
      <c r="G53" s="549"/>
      <c r="H53" s="549"/>
      <c r="I53" s="549"/>
      <c r="J53" s="549"/>
      <c r="K53" s="549"/>
      <c r="L53" s="549"/>
      <c r="M53" s="549"/>
      <c r="N53" s="549"/>
      <c r="O53" s="549"/>
      <c r="P53" s="549"/>
      <c r="Q53" s="549"/>
      <c r="R53" s="549"/>
      <c r="S53" s="550"/>
      <c r="T53"/>
      <c r="U53" s="435" t="s">
        <v>121</v>
      </c>
      <c r="V53" s="435"/>
      <c r="W53" s="435"/>
      <c r="X53" s="435"/>
      <c r="Y53" s="533">
        <f>Y28</f>
        <v>0</v>
      </c>
      <c r="Z53" s="534"/>
      <c r="AA53" s="534"/>
      <c r="AB53" s="534"/>
      <c r="AC53" s="534"/>
      <c r="AD53" s="534"/>
      <c r="AE53" s="535"/>
    </row>
    <row r="54" spans="2:31" x14ac:dyDescent="0.25">
      <c r="B54" s="548"/>
      <c r="C54" s="549"/>
      <c r="D54" s="549"/>
      <c r="E54" s="549"/>
      <c r="F54" s="549"/>
      <c r="G54" s="549"/>
      <c r="H54" s="549"/>
      <c r="I54" s="549"/>
      <c r="J54" s="549"/>
      <c r="K54" s="549"/>
      <c r="L54" s="549"/>
      <c r="M54" s="549"/>
      <c r="N54" s="549"/>
      <c r="O54" s="549"/>
      <c r="P54" s="549"/>
      <c r="Q54" s="549"/>
      <c r="R54" s="549"/>
      <c r="S54" s="550"/>
      <c r="T54"/>
      <c r="U54" s="435" t="s">
        <v>11</v>
      </c>
      <c r="V54" s="435"/>
      <c r="W54" s="435"/>
      <c r="X54" s="435"/>
      <c r="Y54" s="554">
        <f>Y29</f>
        <v>0</v>
      </c>
      <c r="Z54" s="555"/>
      <c r="AA54" s="555"/>
      <c r="AB54"/>
      <c r="AC54"/>
      <c r="AD54"/>
      <c r="AE54"/>
    </row>
    <row r="55" spans="2:31" x14ac:dyDescent="0.25">
      <c r="B55" s="551"/>
      <c r="C55" s="552"/>
      <c r="D55" s="552"/>
      <c r="E55" s="552"/>
      <c r="F55" s="552"/>
      <c r="G55" s="552"/>
      <c r="H55" s="552"/>
      <c r="I55" s="552"/>
      <c r="J55" s="552"/>
      <c r="K55" s="552"/>
      <c r="L55" s="552"/>
      <c r="M55" s="552"/>
      <c r="N55" s="552"/>
      <c r="O55" s="552"/>
      <c r="P55" s="552"/>
      <c r="Q55" s="552"/>
      <c r="R55" s="552"/>
      <c r="S55" s="553"/>
      <c r="T55"/>
      <c r="U55"/>
      <c r="V55"/>
      <c r="W55"/>
      <c r="X55"/>
      <c r="Y55" s="1"/>
      <c r="Z55" s="1"/>
      <c r="AA55" s="1"/>
      <c r="AB55"/>
      <c r="AC55"/>
      <c r="AD55"/>
      <c r="AE55"/>
    </row>
    <row r="56" spans="2:31" x14ac:dyDescent="0.25">
      <c r="B56" s="1"/>
      <c r="C56" s="1"/>
      <c r="D56" s="1"/>
      <c r="E56" s="1"/>
      <c r="F56" s="1"/>
      <c r="G56" s="1"/>
      <c r="H56" s="1"/>
      <c r="I56" s="1"/>
      <c r="J56" s="1"/>
      <c r="K56" s="1"/>
      <c r="L56"/>
      <c r="M56"/>
      <c r="N56"/>
      <c r="O56"/>
      <c r="P56"/>
      <c r="Q56"/>
      <c r="R56"/>
      <c r="S56"/>
      <c r="T56"/>
    </row>
  </sheetData>
  <sheetProtection selectLockedCells="1"/>
  <protectedRanges>
    <protectedRange sqref="U54:AA54 B50:T52" name="Intervalo1"/>
  </protectedRanges>
  <mergeCells count="77">
    <mergeCell ref="U47:Y47"/>
    <mergeCell ref="Z47:AA47"/>
    <mergeCell ref="B50:S55"/>
    <mergeCell ref="W45:AE45"/>
    <mergeCell ref="B49:S49"/>
    <mergeCell ref="U54:X54"/>
    <mergeCell ref="Y54:AA54"/>
    <mergeCell ref="U53:X53"/>
    <mergeCell ref="Y53:AE53"/>
    <mergeCell ref="U34:AD34"/>
    <mergeCell ref="W39:AE39"/>
    <mergeCell ref="Y38:AB38"/>
    <mergeCell ref="Y41:AB41"/>
    <mergeCell ref="W42:AE42"/>
    <mergeCell ref="B1:AE1"/>
    <mergeCell ref="Y44:AB44"/>
    <mergeCell ref="Y14:Z14"/>
    <mergeCell ref="U10:AC10"/>
    <mergeCell ref="U5:AC5"/>
    <mergeCell ref="U6:AC6"/>
    <mergeCell ref="U7:AC7"/>
    <mergeCell ref="U8:AC8"/>
    <mergeCell ref="U31:AD31"/>
    <mergeCell ref="Y28:AD28"/>
    <mergeCell ref="U29:X29"/>
    <mergeCell ref="U28:X28"/>
    <mergeCell ref="U35:AD35"/>
    <mergeCell ref="U33:AD33"/>
    <mergeCell ref="U32:AD32"/>
    <mergeCell ref="U30:AD30"/>
    <mergeCell ref="B2:T2"/>
    <mergeCell ref="U3:AC3"/>
    <mergeCell ref="P3:T3"/>
    <mergeCell ref="P6:T6"/>
    <mergeCell ref="B4:O4"/>
    <mergeCell ref="B5:O5"/>
    <mergeCell ref="P5:T5"/>
    <mergeCell ref="U2:AD2"/>
    <mergeCell ref="B3:O3"/>
    <mergeCell ref="P4:T4"/>
    <mergeCell ref="U4:AC4"/>
    <mergeCell ref="B8:O8"/>
    <mergeCell ref="B9:O9"/>
    <mergeCell ref="U9:AC9"/>
    <mergeCell ref="B6:O6"/>
    <mergeCell ref="P7:T7"/>
    <mergeCell ref="B11:O11"/>
    <mergeCell ref="B15:R15"/>
    <mergeCell ref="B7:O7"/>
    <mergeCell ref="P8:T8"/>
    <mergeCell ref="F14:I14"/>
    <mergeCell ref="J14:M14"/>
    <mergeCell ref="B14:E14"/>
    <mergeCell ref="P9:T9"/>
    <mergeCell ref="P12:AD12"/>
    <mergeCell ref="N14:R14"/>
    <mergeCell ref="B12:O12"/>
    <mergeCell ref="U14:X14"/>
    <mergeCell ref="P11:AD11"/>
    <mergeCell ref="AA14:AC14"/>
    <mergeCell ref="P10:T10"/>
    <mergeCell ref="B10:O10"/>
    <mergeCell ref="U22:X22"/>
    <mergeCell ref="U16:X16"/>
    <mergeCell ref="Y29:AD29"/>
    <mergeCell ref="U23:X23"/>
    <mergeCell ref="U24:X24"/>
    <mergeCell ref="U18:X18"/>
    <mergeCell ref="U19:X19"/>
    <mergeCell ref="U20:X20"/>
    <mergeCell ref="U25:X25"/>
    <mergeCell ref="U21:X21"/>
    <mergeCell ref="U17:X17"/>
    <mergeCell ref="AB21:AE21"/>
    <mergeCell ref="AB22:AE22"/>
    <mergeCell ref="AB23:AE23"/>
    <mergeCell ref="U26:Z26"/>
  </mergeCells>
  <dataValidations count="7">
    <dataValidation type="list" allowBlank="1" showInputMessage="1" showErrorMessage="1" sqref="B12">
      <formula1>Principal</formula1>
    </dataValidation>
    <dataValidation type="list" errorStyle="warning" allowBlank="1" showInputMessage="1" showErrorMessage="1" error="Categoria Errada_x000a_" sqref="P12:AD12">
      <formula1>INDIRECT(categoria)</formula1>
    </dataValidation>
    <dataValidation type="list" allowBlank="1" showInputMessage="1" showErrorMessage="1" sqref="Y28:AD28">
      <formula1>academica</formula1>
    </dataValidation>
    <dataValidation type="list" allowBlank="1" showInputMessage="1" showErrorMessage="1" sqref="P4:T10 AD4:AD10">
      <formula1>alojamento</formula1>
    </dataValidation>
    <dataValidation type="list" allowBlank="1" showInputMessage="1" showErrorMessage="1" sqref="Y38 Y41 Y44">
      <formula1>instalações</formula1>
    </dataValidation>
    <dataValidation type="list" allowBlank="1" showInputMessage="1" showErrorMessage="1" sqref="Z47:AA47">
      <formula1>SIMNAO</formula1>
    </dataValidation>
    <dataValidation allowBlank="1" showInputMessage="1" showErrorMessage="1" sqref="Y54:AA54"/>
  </dataValidations>
  <pageMargins left="0.23622047244094491" right="0.23622047244094491" top="0.19685039370078741" bottom="0.19685039370078741" header="0.31496062992125984" footer="0.31496062992125984"/>
  <pageSetup paperSize="9" scale="84" orientation="portrait"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Label 1">
              <controlPr defaultSize="0" autoFill="0" autoLine="0" autoPict="0">
                <anchor moveWithCells="1">
                  <from>
                    <xdr:col>32</xdr:col>
                    <xdr:colOff>47625</xdr:colOff>
                    <xdr:row>6</xdr:row>
                    <xdr:rowOff>95250</xdr:rowOff>
                  </from>
                  <to>
                    <xdr:col>32</xdr:col>
                    <xdr:colOff>76200</xdr:colOff>
                    <xdr:row>7</xdr:row>
                    <xdr:rowOff>66675</xdr:rowOff>
                  </to>
                </anchor>
              </controlPr>
            </control>
          </mc:Choice>
        </mc:AlternateContent>
        <mc:AlternateContent xmlns:mc="http://schemas.openxmlformats.org/markup-compatibility/2006">
          <mc:Choice Requires="x14">
            <control shapeId="1026" r:id="rId5" name="Button 2">
              <controlPr defaultSize="0" print="0" autoFill="0" autoPict="0" macro="[0]!visualizar_impressao">
                <anchor moveWithCells="1" sizeWithCells="1">
                  <from>
                    <xdr:col>28</xdr:col>
                    <xdr:colOff>9525</xdr:colOff>
                    <xdr:row>15</xdr:row>
                    <xdr:rowOff>28575</xdr:rowOff>
                  </from>
                  <to>
                    <xdr:col>30</xdr:col>
                    <xdr:colOff>0</xdr:colOff>
                    <xdr:row>16</xdr:row>
                    <xdr:rowOff>152400</xdr:rowOff>
                  </to>
                </anchor>
              </controlPr>
            </control>
          </mc:Choice>
        </mc:AlternateContent>
        <mc:AlternateContent xmlns:mc="http://schemas.openxmlformats.org/markup-compatibility/2006">
          <mc:Choice Requires="x14">
            <control shapeId="1027" r:id="rId6" name="Button 3">
              <controlPr defaultSize="0" print="0" autoFill="0" autoPict="0" macro="[0]!Imprimir">
                <anchor moveWithCells="1" sizeWithCells="1">
                  <from>
                    <xdr:col>27</xdr:col>
                    <xdr:colOff>200025</xdr:colOff>
                    <xdr:row>17</xdr:row>
                    <xdr:rowOff>123825</xdr:rowOff>
                  </from>
                  <to>
                    <xdr:col>30</xdr:col>
                    <xdr:colOff>38100</xdr:colOff>
                    <xdr:row>19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4">
    <pageSetUpPr fitToPage="1"/>
  </sheetPr>
  <dimension ref="B1:J69"/>
  <sheetViews>
    <sheetView showGridLines="0" topLeftCell="A11" zoomScaleNormal="100" workbookViewId="0">
      <selection activeCell="E76" sqref="E76"/>
    </sheetView>
  </sheetViews>
  <sheetFormatPr defaultColWidth="9.140625" defaultRowHeight="15" x14ac:dyDescent="0.25"/>
  <cols>
    <col min="1" max="1" width="45.7109375" style="71" customWidth="1"/>
    <col min="2" max="2" width="42.28515625" style="71" customWidth="1"/>
    <col min="3" max="3" width="17.28515625" style="71" bestFit="1" customWidth="1"/>
    <col min="4" max="4" width="10.7109375" style="71" bestFit="1" customWidth="1"/>
    <col min="5" max="5" width="22.7109375" style="71" customWidth="1"/>
    <col min="6" max="6" width="29.28515625" style="71" customWidth="1"/>
    <col min="7" max="7" width="16.42578125" style="71" customWidth="1"/>
    <col min="8" max="8" width="45.7109375" style="71" customWidth="1"/>
    <col min="9" max="9" width="9.140625" style="71"/>
    <col min="10" max="10" width="14" style="71" customWidth="1"/>
    <col min="11" max="16384" width="9.140625" style="71"/>
  </cols>
  <sheetData>
    <row r="1" spans="2:10" x14ac:dyDescent="0.25">
      <c r="B1" s="13"/>
      <c r="C1" s="13"/>
      <c r="D1" s="45" t="s">
        <v>148</v>
      </c>
      <c r="E1" s="29"/>
      <c r="F1" s="29"/>
      <c r="G1" s="565" t="str">
        <f>IF(OR(C54=1,C54=7,C51&gt;17),"Atenção: Saída Fora do Expediente, Avisar os Vigias e deixar Termo de Responsabilidade na Guarita","")</f>
        <v>Atenção: Saída Fora do Expediente, Avisar os Vigias e deixar Termo de Responsabilidade na Guarita</v>
      </c>
      <c r="H1" s="74"/>
      <c r="I1" s="74"/>
      <c r="J1" s="74"/>
    </row>
    <row r="2" spans="2:10" x14ac:dyDescent="0.25">
      <c r="B2" s="13"/>
      <c r="C2" s="13"/>
      <c r="D2" s="45" t="s">
        <v>149</v>
      </c>
      <c r="E2" s="29"/>
      <c r="F2" s="29"/>
      <c r="G2" s="565"/>
      <c r="H2" s="74"/>
      <c r="I2" s="74"/>
      <c r="J2" s="74"/>
    </row>
    <row r="3" spans="2:10" x14ac:dyDescent="0.25">
      <c r="B3" s="13"/>
      <c r="C3" s="13"/>
      <c r="D3" s="46" t="s">
        <v>150</v>
      </c>
      <c r="E3" s="29"/>
      <c r="F3" s="29"/>
      <c r="G3" s="565"/>
      <c r="H3" s="75"/>
      <c r="I3" s="75"/>
      <c r="J3" s="75"/>
    </row>
    <row r="4" spans="2:10" x14ac:dyDescent="0.25">
      <c r="B4" s="13"/>
      <c r="C4" s="13"/>
      <c r="D4" s="45" t="s">
        <v>151</v>
      </c>
      <c r="E4" s="29"/>
      <c r="F4" s="29"/>
      <c r="G4" s="565"/>
      <c r="H4" s="74"/>
      <c r="I4" s="74"/>
      <c r="J4" s="74"/>
    </row>
    <row r="5" spans="2:10" x14ac:dyDescent="0.25">
      <c r="B5" s="13"/>
      <c r="C5" s="13"/>
      <c r="D5" s="47" t="s">
        <v>152</v>
      </c>
      <c r="E5" s="29"/>
      <c r="F5" s="29"/>
      <c r="G5" s="565"/>
      <c r="H5" s="76"/>
      <c r="I5" s="76"/>
      <c r="J5" s="76"/>
    </row>
    <row r="6" spans="2:10" ht="5.0999999999999996" customHeight="1" x14ac:dyDescent="0.25">
      <c r="B6"/>
      <c r="C6"/>
      <c r="D6" s="29"/>
      <c r="E6" s="29"/>
      <c r="F6" s="29"/>
      <c r="G6" s="29"/>
    </row>
    <row r="7" spans="2:10" ht="24" x14ac:dyDescent="0.35">
      <c r="B7" s="566" t="s">
        <v>153</v>
      </c>
      <c r="C7" s="566"/>
      <c r="D7" s="566"/>
      <c r="E7" s="566"/>
      <c r="F7" s="566"/>
      <c r="G7" s="566"/>
    </row>
    <row r="8" spans="2:10" ht="5.0999999999999996" customHeight="1" x14ac:dyDescent="0.25">
      <c r="B8"/>
      <c r="C8"/>
      <c r="D8"/>
      <c r="E8"/>
      <c r="F8"/>
      <c r="G8"/>
    </row>
    <row r="9" spans="2:10" ht="45.75" customHeight="1" x14ac:dyDescent="0.25">
      <c r="B9" s="567" t="s">
        <v>252</v>
      </c>
      <c r="C9" s="567"/>
      <c r="D9" s="567"/>
      <c r="E9" s="567"/>
      <c r="F9" s="567"/>
      <c r="G9" s="567"/>
    </row>
    <row r="10" spans="2:10" ht="15.75" x14ac:dyDescent="0.25">
      <c r="B10" s="44" t="s">
        <v>154</v>
      </c>
      <c r="C10" s="44"/>
      <c r="D10" s="44"/>
      <c r="E10" s="44"/>
      <c r="F10" s="44"/>
      <c r="G10" s="44"/>
    </row>
    <row r="11" spans="2:10" ht="15.75" x14ac:dyDescent="0.25">
      <c r="B11" s="44" t="s">
        <v>156</v>
      </c>
      <c r="C11" s="44"/>
      <c r="D11" s="44"/>
      <c r="E11" s="44"/>
      <c r="F11" s="44"/>
      <c r="G11" s="44"/>
    </row>
    <row r="12" spans="2:10" ht="31.5" customHeight="1" x14ac:dyDescent="0.25">
      <c r="B12" s="567" t="s">
        <v>155</v>
      </c>
      <c r="C12" s="567"/>
      <c r="D12" s="567"/>
      <c r="E12" s="567"/>
      <c r="F12" s="567"/>
      <c r="G12" s="567"/>
    </row>
    <row r="13" spans="2:10" ht="5.0999999999999996" customHeight="1" x14ac:dyDescent="0.25">
      <c r="B13"/>
      <c r="C13"/>
      <c r="D13"/>
      <c r="E13"/>
      <c r="F13"/>
      <c r="G13"/>
    </row>
    <row r="14" spans="2:10" ht="15.75" x14ac:dyDescent="0.25">
      <c r="B14"/>
      <c r="C14"/>
      <c r="D14"/>
      <c r="E14" s="176"/>
      <c r="F14" s="198" t="s">
        <v>244</v>
      </c>
      <c r="G14" s="199" t="str">
        <f>IF(Solicitação!E26&gt;0,Solicitação!E26,"")</f>
        <v/>
      </c>
    </row>
    <row r="15" spans="2:10" ht="15" customHeight="1" x14ac:dyDescent="0.4">
      <c r="B15"/>
      <c r="C15"/>
      <c r="D15"/>
      <c r="E15"/>
      <c r="F15" s="200" t="str">
        <f>IF(OR(F16&gt;=17,E16=7,E16=1),"Chaves na Guarita","")</f>
        <v/>
      </c>
      <c r="G15" s="201">
        <f>Solicitação!H26</f>
        <v>0</v>
      </c>
    </row>
    <row r="16" spans="2:10" ht="24.95" customHeight="1" x14ac:dyDescent="0.25">
      <c r="B16" s="568" t="str">
        <f>G14</f>
        <v/>
      </c>
      <c r="C16" s="568"/>
      <c r="D16" s="568"/>
      <c r="E16" s="568"/>
      <c r="F16" s="568"/>
      <c r="G16" s="568"/>
    </row>
    <row r="17" spans="2:7" ht="15" customHeight="1" x14ac:dyDescent="0.25">
      <c r="B17" s="88" t="s">
        <v>118</v>
      </c>
      <c r="C17" s="88" t="s">
        <v>239</v>
      </c>
      <c r="D17" s="88" t="s">
        <v>240</v>
      </c>
      <c r="E17" s="191" t="s">
        <v>791</v>
      </c>
      <c r="F17" s="88" t="s">
        <v>241</v>
      </c>
      <c r="G17" s="88" t="s">
        <v>242</v>
      </c>
    </row>
    <row r="18" spans="2:7" ht="20.100000000000001" customHeight="1" x14ac:dyDescent="0.25">
      <c r="B18" s="20" t="str">
        <f>'Contr Acadêmico'!B4</f>
        <v xml:space="preserve"> </v>
      </c>
      <c r="C18" s="192" t="str">
        <f>IF('Contr Acadêmico'!P4&gt;0,'Contr Acadêmico'!P4," ")</f>
        <v xml:space="preserve"> </v>
      </c>
      <c r="D18" s="20" t="str">
        <f>IF(C18=" "," ",VLOOKUP(C18,Chaves!A1:B57,2,FALSE))</f>
        <v xml:space="preserve"> </v>
      </c>
      <c r="E18" s="36"/>
      <c r="F18" s="20"/>
      <c r="G18" s="148"/>
    </row>
    <row r="19" spans="2:7" ht="20.100000000000001" customHeight="1" x14ac:dyDescent="0.25">
      <c r="B19" s="20" t="str">
        <f>'Contr Acadêmico'!B5</f>
        <v xml:space="preserve"> </v>
      </c>
      <c r="C19" s="20" t="str">
        <f>IF('Contr Acadêmico'!P5&gt;0,'Contr Acadêmico'!P5," ")</f>
        <v xml:space="preserve"> </v>
      </c>
      <c r="D19" s="20" t="str">
        <f>IF(C19=" "," ",VLOOKUP(C19,Chaves!A2:B58,2,FALSE))</f>
        <v xml:space="preserve"> </v>
      </c>
      <c r="E19" s="36"/>
      <c r="F19" s="20"/>
      <c r="G19" s="20"/>
    </row>
    <row r="20" spans="2:7" ht="20.100000000000001" customHeight="1" x14ac:dyDescent="0.25">
      <c r="B20" s="20" t="str">
        <f>'Contr Acadêmico'!B6</f>
        <v xml:space="preserve"> </v>
      </c>
      <c r="C20" s="20" t="str">
        <f>IF('Contr Acadêmico'!P6&gt;0,'Contr Acadêmico'!P6," ")</f>
        <v xml:space="preserve"> </v>
      </c>
      <c r="D20" s="20" t="str">
        <f>IF(C20=" "," ",VLOOKUP(C20,Chaves!A3:B59,2,FALSE))</f>
        <v xml:space="preserve"> </v>
      </c>
      <c r="E20" s="36"/>
      <c r="F20" s="20"/>
      <c r="G20" s="20"/>
    </row>
    <row r="21" spans="2:7" ht="20.100000000000001" customHeight="1" x14ac:dyDescent="0.25">
      <c r="B21" s="20" t="str">
        <f>'Contr Acadêmico'!B7</f>
        <v xml:space="preserve"> </v>
      </c>
      <c r="C21" s="20" t="str">
        <f>IF('Contr Acadêmico'!P7&gt;0,'Contr Acadêmico'!P7," ")</f>
        <v xml:space="preserve"> </v>
      </c>
      <c r="D21" s="20" t="str">
        <f>IF(C21=" "," ",VLOOKUP(C21,Chaves!A4:B59,2,FALSE))</f>
        <v xml:space="preserve"> </v>
      </c>
      <c r="E21" s="36"/>
      <c r="F21" s="20"/>
      <c r="G21" s="20"/>
    </row>
    <row r="22" spans="2:7" ht="20.100000000000001" customHeight="1" x14ac:dyDescent="0.25">
      <c r="B22" s="20" t="str">
        <f>'Contr Acadêmico'!B8</f>
        <v xml:space="preserve"> </v>
      </c>
      <c r="C22" s="20" t="str">
        <f>IF('Contr Acadêmico'!P8&gt;0,'Contr Acadêmico'!P8," ")</f>
        <v xml:space="preserve"> </v>
      </c>
      <c r="D22" s="20" t="str">
        <f>IF(C22=" "," ",VLOOKUP(C22,Chaves!A5:B59,2,FALSE))</f>
        <v xml:space="preserve"> </v>
      </c>
      <c r="E22" s="36"/>
      <c r="F22" s="20"/>
      <c r="G22" s="20"/>
    </row>
    <row r="23" spans="2:7" ht="20.100000000000001" customHeight="1" x14ac:dyDescent="0.25">
      <c r="B23" s="20" t="str">
        <f>'Contr Acadêmico'!B9</f>
        <v xml:space="preserve"> </v>
      </c>
      <c r="C23" s="20" t="str">
        <f>IF('Contr Acadêmico'!P9&gt;0,'Contr Acadêmico'!P9," ")</f>
        <v xml:space="preserve"> </v>
      </c>
      <c r="D23" s="20" t="str">
        <f>IF(C23=" "," ",VLOOKUP(C23,Chaves!A6:B59,2,FALSE))</f>
        <v xml:space="preserve"> </v>
      </c>
      <c r="E23" s="36"/>
      <c r="F23" s="20"/>
      <c r="G23" s="20"/>
    </row>
    <row r="24" spans="2:7" ht="20.100000000000001" customHeight="1" x14ac:dyDescent="0.25">
      <c r="B24" s="20" t="str">
        <f>'Contr Acadêmico'!B10</f>
        <v xml:space="preserve"> </v>
      </c>
      <c r="C24" s="20" t="str">
        <f>IF('Contr Acadêmico'!P10&gt;0,'Contr Acadêmico'!P10," ")</f>
        <v xml:space="preserve"> </v>
      </c>
      <c r="D24" s="20" t="str">
        <f>IF(C24=" "," ",VLOOKUP(C24,Chaves!A7:B59,2,FALSE))</f>
        <v xml:space="preserve"> </v>
      </c>
      <c r="E24" s="36"/>
      <c r="F24" s="20"/>
      <c r="G24" s="20"/>
    </row>
    <row r="25" spans="2:7" ht="20.100000000000001" customHeight="1" x14ac:dyDescent="0.25">
      <c r="B25" s="20" t="str">
        <f>'Contr Acadêmico'!U4</f>
        <v xml:space="preserve"> </v>
      </c>
      <c r="C25" s="20" t="str">
        <f>IF('Contr Acadêmico'!AD4&gt;0,'Contr Acadêmico'!AD4," ")</f>
        <v xml:space="preserve"> </v>
      </c>
      <c r="D25" s="20" t="str">
        <f>IF(C25=" "," ",VLOOKUP(C25,Chaves!A8:B59,2,FALSE))</f>
        <v xml:space="preserve"> </v>
      </c>
      <c r="E25" s="36"/>
      <c r="F25" s="20"/>
      <c r="G25" s="20"/>
    </row>
    <row r="26" spans="2:7" ht="20.100000000000001" customHeight="1" x14ac:dyDescent="0.25">
      <c r="B26" s="20" t="str">
        <f>'Contr Acadêmico'!U5</f>
        <v xml:space="preserve"> </v>
      </c>
      <c r="C26" s="20" t="str">
        <f>IF('Contr Acadêmico'!AD5&gt;0,'Contr Acadêmico'!AD5," ")</f>
        <v xml:space="preserve"> </v>
      </c>
      <c r="D26" s="20" t="str">
        <f>IF(C26=" "," ",VLOOKUP(C26,Chaves!A9:B59,2,FALSE))</f>
        <v xml:space="preserve"> </v>
      </c>
      <c r="E26" s="36"/>
      <c r="F26" s="20"/>
      <c r="G26" s="20"/>
    </row>
    <row r="27" spans="2:7" ht="20.100000000000001" customHeight="1" x14ac:dyDescent="0.25">
      <c r="B27" s="20" t="str">
        <f>'Contr Acadêmico'!U6</f>
        <v xml:space="preserve"> </v>
      </c>
      <c r="C27" s="20"/>
      <c r="D27" s="20"/>
      <c r="E27" s="36"/>
      <c r="F27" s="20"/>
      <c r="G27" s="20"/>
    </row>
    <row r="28" spans="2:7" ht="20.100000000000001" customHeight="1" x14ac:dyDescent="0.25">
      <c r="B28" s="20" t="str">
        <f>'Contr Acadêmico'!U7</f>
        <v xml:space="preserve"> </v>
      </c>
      <c r="C28" s="20" t="str">
        <f>IF('Contr Acadêmico'!AD6&gt;0,'Contr Acadêmico'!AD6," ")</f>
        <v xml:space="preserve"> </v>
      </c>
      <c r="D28" s="20" t="str">
        <f>IF(C28=" "," ",VLOOKUP(C28,Chaves!A10:B59,2,FALSE))</f>
        <v xml:space="preserve"> </v>
      </c>
      <c r="E28" s="36"/>
      <c r="F28" s="20"/>
      <c r="G28" s="20"/>
    </row>
    <row r="29" spans="2:7" ht="20.100000000000001" customHeight="1" x14ac:dyDescent="0.25">
      <c r="B29" s="20" t="str">
        <f>'Contr Acadêmico'!U8</f>
        <v xml:space="preserve"> </v>
      </c>
      <c r="C29" s="20" t="str">
        <f>IF('Contr Acadêmico'!AD7&gt;0,'Contr Acadêmico'!AD7," ")</f>
        <v xml:space="preserve"> </v>
      </c>
      <c r="D29" s="20" t="str">
        <f>IF(C29=" "," ",VLOOKUP(C29,Chaves!A11:B59,2,FALSE))</f>
        <v xml:space="preserve"> </v>
      </c>
      <c r="E29" s="36"/>
      <c r="F29" s="20"/>
      <c r="G29" s="20"/>
    </row>
    <row r="30" spans="2:7" ht="20.100000000000001" customHeight="1" x14ac:dyDescent="0.25">
      <c r="B30" s="20" t="str">
        <f>'Contr Acadêmico'!U9</f>
        <v xml:space="preserve"> </v>
      </c>
      <c r="C30" s="20" t="str">
        <f>IF('Contr Acadêmico'!AD8&gt;0,'Contr Acadêmico'!AD8," ")</f>
        <v xml:space="preserve"> </v>
      </c>
      <c r="D30" s="20" t="str">
        <f>IF(C30=" "," ",VLOOKUP(C30,Chaves!A12:B59,2,FALSE))</f>
        <v xml:space="preserve"> </v>
      </c>
      <c r="E30" s="36"/>
      <c r="F30" s="20"/>
      <c r="G30" s="20"/>
    </row>
    <row r="31" spans="2:7" ht="20.100000000000001" customHeight="1" x14ac:dyDescent="0.25">
      <c r="B31" s="20" t="str">
        <f>'Contr Acadêmico'!U10</f>
        <v xml:space="preserve"> </v>
      </c>
      <c r="C31" s="20" t="str">
        <f>IF('Contr Acadêmico'!AD9&gt;0,'Contr Acadêmico'!AD9," ")</f>
        <v xml:space="preserve"> </v>
      </c>
      <c r="D31" s="20" t="str">
        <f>IF(C31=" "," ",VLOOKUP(C31,Chaves!A13:B59,2,FALSE))</f>
        <v xml:space="preserve"> </v>
      </c>
      <c r="E31" s="36"/>
      <c r="F31" s="20"/>
      <c r="G31" s="20"/>
    </row>
    <row r="32" spans="2:7" ht="5.0999999999999996" customHeight="1" x14ac:dyDescent="0.25">
      <c r="B32" s="13"/>
      <c r="C32" s="13"/>
      <c r="D32" s="13"/>
      <c r="E32" s="39"/>
      <c r="F32" s="13"/>
      <c r="G32" s="13"/>
    </row>
    <row r="33" spans="2:7" ht="15" customHeight="1" x14ac:dyDescent="0.25">
      <c r="B33" s="90" t="s">
        <v>118</v>
      </c>
      <c r="C33" s="90" t="s">
        <v>247</v>
      </c>
      <c r="D33" s="560" t="s">
        <v>81</v>
      </c>
      <c r="E33" s="561"/>
      <c r="F33" s="90" t="s">
        <v>241</v>
      </c>
      <c r="G33" s="90" t="s">
        <v>240</v>
      </c>
    </row>
    <row r="34" spans="2:7" ht="20.100000000000001" customHeight="1" x14ac:dyDescent="0.25">
      <c r="B34" s="171" t="str">
        <f t="shared" ref="B34:B47" si="0">B18</f>
        <v xml:space="preserve"> </v>
      </c>
      <c r="C34" s="50"/>
      <c r="D34" s="556"/>
      <c r="E34" s="556"/>
      <c r="F34" s="37"/>
      <c r="G34" s="156" t="str">
        <f>IF(D34&gt;0,VLOOKUP(D34,Chaves!$E$1:$F$95,2,FALSE)," ")</f>
        <v xml:space="preserve"> </v>
      </c>
    </row>
    <row r="35" spans="2:7" ht="20.100000000000001" customHeight="1" x14ac:dyDescent="0.25">
      <c r="B35" s="171" t="str">
        <f t="shared" si="0"/>
        <v xml:space="preserve"> </v>
      </c>
      <c r="C35" s="50"/>
      <c r="D35" s="556"/>
      <c r="E35" s="556"/>
      <c r="F35" s="37"/>
      <c r="G35" s="156" t="str">
        <f>IF(D35&gt;0,VLOOKUP(D35,Chaves!$E$1:$F$95,2,FALSE)," ")</f>
        <v xml:space="preserve"> </v>
      </c>
    </row>
    <row r="36" spans="2:7" ht="20.100000000000001" customHeight="1" x14ac:dyDescent="0.25">
      <c r="B36" s="171" t="str">
        <f t="shared" si="0"/>
        <v xml:space="preserve"> </v>
      </c>
      <c r="C36" s="50"/>
      <c r="D36" s="556"/>
      <c r="E36" s="556"/>
      <c r="F36" s="37"/>
      <c r="G36" s="156" t="str">
        <f>IF(D36&gt;0,VLOOKUP(D36,Chaves!$E$1:$F$95,2,FALSE)," ")</f>
        <v xml:space="preserve"> </v>
      </c>
    </row>
    <row r="37" spans="2:7" ht="20.100000000000001" customHeight="1" x14ac:dyDescent="0.25">
      <c r="B37" s="171" t="str">
        <f t="shared" si="0"/>
        <v xml:space="preserve"> </v>
      </c>
      <c r="C37" s="50"/>
      <c r="D37" s="556"/>
      <c r="E37" s="556"/>
      <c r="F37" s="37"/>
      <c r="G37" s="156" t="str">
        <f>IF(D37&gt;0,VLOOKUP(D37,Chaves!$E$1:$F$95,2,FALSE)," ")</f>
        <v xml:space="preserve"> </v>
      </c>
    </row>
    <row r="38" spans="2:7" ht="20.100000000000001" customHeight="1" x14ac:dyDescent="0.25">
      <c r="B38" s="171" t="str">
        <f t="shared" si="0"/>
        <v xml:space="preserve"> </v>
      </c>
      <c r="C38" s="50"/>
      <c r="D38" s="556"/>
      <c r="E38" s="556"/>
      <c r="F38" s="37"/>
      <c r="G38" s="156" t="str">
        <f>IF(D38&gt;0,VLOOKUP(D38,Chaves!$E$1:$F$95,2,FALSE)," ")</f>
        <v xml:space="preserve"> </v>
      </c>
    </row>
    <row r="39" spans="2:7" ht="20.100000000000001" customHeight="1" x14ac:dyDescent="0.25">
      <c r="B39" s="171" t="str">
        <f t="shared" si="0"/>
        <v xml:space="preserve"> </v>
      </c>
      <c r="C39" s="50"/>
      <c r="D39" s="556"/>
      <c r="E39" s="556"/>
      <c r="F39" s="37"/>
      <c r="G39" s="156" t="str">
        <f>IF(D39&gt;0,VLOOKUP(D39,Chaves!$E$1:$F$95,2,FALSE)," ")</f>
        <v xml:space="preserve"> </v>
      </c>
    </row>
    <row r="40" spans="2:7" ht="20.100000000000001" customHeight="1" x14ac:dyDescent="0.25">
      <c r="B40" s="171" t="str">
        <f t="shared" si="0"/>
        <v xml:space="preserve"> </v>
      </c>
      <c r="C40" s="50"/>
      <c r="D40" s="556"/>
      <c r="E40" s="556"/>
      <c r="F40" s="37"/>
      <c r="G40" s="156" t="str">
        <f>IF(D40&gt;0,VLOOKUP(D40,Chaves!$E$1:$F$95,2,FALSE)," ")</f>
        <v xml:space="preserve"> </v>
      </c>
    </row>
    <row r="41" spans="2:7" ht="20.100000000000001" customHeight="1" x14ac:dyDescent="0.25">
      <c r="B41" s="171" t="str">
        <f t="shared" si="0"/>
        <v xml:space="preserve"> </v>
      </c>
      <c r="C41" s="50"/>
      <c r="D41" s="556"/>
      <c r="E41" s="556"/>
      <c r="F41" s="37"/>
      <c r="G41" s="156" t="str">
        <f>IF(D41&gt;0,VLOOKUP(D41,Chaves!$E$1:$F$95,2,FALSE)," ")</f>
        <v xml:space="preserve"> </v>
      </c>
    </row>
    <row r="42" spans="2:7" ht="20.100000000000001" customHeight="1" x14ac:dyDescent="0.25">
      <c r="B42" s="171" t="str">
        <f t="shared" si="0"/>
        <v xml:space="preserve"> </v>
      </c>
      <c r="C42" s="50"/>
      <c r="D42" s="556"/>
      <c r="E42" s="556"/>
      <c r="F42" s="37"/>
      <c r="G42" s="156" t="str">
        <f>IF(D42&gt;0,VLOOKUP(D42,Chaves!$E$1:$F$95,2,FALSE)," ")</f>
        <v xml:space="preserve"> </v>
      </c>
    </row>
    <row r="43" spans="2:7" ht="20.100000000000001" customHeight="1" x14ac:dyDescent="0.25">
      <c r="B43" s="171" t="str">
        <f t="shared" si="0"/>
        <v xml:space="preserve"> </v>
      </c>
      <c r="C43" s="50"/>
      <c r="D43" s="556"/>
      <c r="E43" s="556"/>
      <c r="F43" s="37"/>
      <c r="G43" s="156" t="str">
        <f>IF(D43&gt;0,VLOOKUP(D43,Chaves!$E$1:$F$95,2,FALSE)," ")</f>
        <v xml:space="preserve"> </v>
      </c>
    </row>
    <row r="44" spans="2:7" ht="20.100000000000001" customHeight="1" x14ac:dyDescent="0.25">
      <c r="B44" s="171" t="str">
        <f t="shared" si="0"/>
        <v xml:space="preserve"> </v>
      </c>
      <c r="C44" s="50"/>
      <c r="D44" s="556"/>
      <c r="E44" s="556"/>
      <c r="F44" s="37"/>
      <c r="G44" s="156" t="str">
        <f>IF(D44&gt;0,VLOOKUP(D44,Chaves!$E$1:$F$95,2,FALSE)," ")</f>
        <v xml:space="preserve"> </v>
      </c>
    </row>
    <row r="45" spans="2:7" ht="20.100000000000001" customHeight="1" x14ac:dyDescent="0.25">
      <c r="B45" s="171" t="str">
        <f t="shared" si="0"/>
        <v xml:space="preserve"> </v>
      </c>
      <c r="C45" s="50"/>
      <c r="D45" s="556"/>
      <c r="E45" s="556"/>
      <c r="F45" s="37"/>
      <c r="G45" s="156" t="str">
        <f>IF(D45&gt;0,VLOOKUP(D45,Chaves!$E$1:$F$95,2,FALSE)," ")</f>
        <v xml:space="preserve"> </v>
      </c>
    </row>
    <row r="46" spans="2:7" ht="20.100000000000001" customHeight="1" x14ac:dyDescent="0.25">
      <c r="B46" s="171" t="str">
        <f t="shared" si="0"/>
        <v xml:space="preserve"> </v>
      </c>
      <c r="C46" s="50"/>
      <c r="D46" s="556"/>
      <c r="E46" s="556"/>
      <c r="F46" s="37"/>
      <c r="G46" s="156" t="str">
        <f>IF(D46&gt;0,VLOOKUP(D46,Chaves!$E$1:$F$95,2,FALSE)," ")</f>
        <v xml:space="preserve"> </v>
      </c>
    </row>
    <row r="47" spans="2:7" ht="20.100000000000001" customHeight="1" x14ac:dyDescent="0.25">
      <c r="B47" s="171" t="str">
        <f t="shared" si="0"/>
        <v xml:space="preserve"> </v>
      </c>
      <c r="C47" s="50"/>
      <c r="D47" s="556"/>
      <c r="E47" s="556"/>
      <c r="F47" s="37"/>
      <c r="G47" s="156" t="str">
        <f>IF(D47&gt;0,VLOOKUP(D47,Chaves!$E$1:$F$95,2,FALSE)," ")</f>
        <v xml:space="preserve"> </v>
      </c>
    </row>
    <row r="48" spans="2:7" ht="5.0999999999999996" customHeight="1" x14ac:dyDescent="0.25">
      <c r="B48"/>
      <c r="C48"/>
      <c r="D48"/>
      <c r="E48"/>
      <c r="F48"/>
      <c r="G48"/>
    </row>
    <row r="49" spans="2:7" x14ac:dyDescent="0.25">
      <c r="B49" s="90" t="s">
        <v>118</v>
      </c>
      <c r="C49" s="91" t="s">
        <v>262</v>
      </c>
      <c r="D49" s="560" t="s">
        <v>241</v>
      </c>
      <c r="E49" s="561"/>
      <c r="F49" s="564" t="s">
        <v>792</v>
      </c>
      <c r="G49" s="557"/>
    </row>
    <row r="50" spans="2:7" x14ac:dyDescent="0.25">
      <c r="B50" s="20" t="str">
        <f>B18</f>
        <v xml:space="preserve"> </v>
      </c>
      <c r="C50" s="49"/>
      <c r="D50" s="562"/>
      <c r="E50" s="563"/>
      <c r="F50" s="562"/>
      <c r="G50" s="563"/>
    </row>
    <row r="51" spans="2:7" ht="5.0999999999999996" customHeight="1" x14ac:dyDescent="0.25">
      <c r="B51" s="93">
        <f>C54</f>
        <v>7</v>
      </c>
      <c r="C51" s="140">
        <f>C53*24</f>
        <v>0</v>
      </c>
      <c r="D51"/>
      <c r="E51"/>
      <c r="F51"/>
      <c r="G51"/>
    </row>
    <row r="52" spans="2:7" x14ac:dyDescent="0.25">
      <c r="B52" s="166" t="s">
        <v>327</v>
      </c>
      <c r="C52" s="174">
        <f>IF(Solicitação!E27="", 0,Solicitação!E27)</f>
        <v>0</v>
      </c>
      <c r="D52" s="558" t="s">
        <v>261</v>
      </c>
      <c r="E52" s="480"/>
      <c r="F52" s="559"/>
      <c r="G52" s="178" t="s">
        <v>753</v>
      </c>
    </row>
    <row r="53" spans="2:7" ht="15" customHeight="1" x14ac:dyDescent="0.25">
      <c r="B53" s="167" t="s">
        <v>326</v>
      </c>
      <c r="C53" s="169">
        <f>IF(Solicitação!H27="", 0,Solicitação!H27)</f>
        <v>0</v>
      </c>
      <c r="D53" s="557" t="s">
        <v>11</v>
      </c>
      <c r="E53" s="557"/>
      <c r="F53" s="173"/>
      <c r="G53" s="175"/>
    </row>
    <row r="54" spans="2:7" x14ac:dyDescent="0.25">
      <c r="B54" s="90" t="s">
        <v>328</v>
      </c>
      <c r="C54" s="170">
        <f>IF(C52="","",WEEKDAY(C52,1))</f>
        <v>7</v>
      </c>
      <c r="D54" s="557" t="s">
        <v>243</v>
      </c>
      <c r="E54" s="557"/>
      <c r="F54" s="173"/>
      <c r="G54" s="177"/>
    </row>
    <row r="55" spans="2:7" x14ac:dyDescent="0.25">
      <c r="B55" s="180"/>
      <c r="C55" s="179"/>
      <c r="D55" s="179"/>
      <c r="E55" s="179"/>
      <c r="F55" s="179"/>
      <c r="G55" s="179"/>
    </row>
    <row r="56" spans="2:7" x14ac:dyDescent="0.25">
      <c r="B56" s="29"/>
      <c r="C56" s="29"/>
      <c r="D56" s="29"/>
      <c r="E56" s="29"/>
      <c r="F56" s="29"/>
      <c r="G56" s="29"/>
    </row>
    <row r="57" spans="2:7" x14ac:dyDescent="0.25">
      <c r="B57" s="29"/>
      <c r="C57" s="29"/>
      <c r="D57" s="29"/>
      <c r="E57" s="29"/>
      <c r="F57" s="29"/>
      <c r="G57" s="29"/>
    </row>
    <row r="58" spans="2:7" x14ac:dyDescent="0.25">
      <c r="B58" s="29"/>
      <c r="C58" s="29"/>
      <c r="D58" s="29"/>
      <c r="E58" s="29"/>
      <c r="F58" s="29"/>
      <c r="G58" s="29"/>
    </row>
    <row r="59" spans="2:7" x14ac:dyDescent="0.25">
      <c r="B59" s="29"/>
      <c r="C59" s="29"/>
      <c r="D59" s="29"/>
      <c r="E59" s="29"/>
      <c r="F59" s="29"/>
      <c r="G59" s="29"/>
    </row>
    <row r="60" spans="2:7" x14ac:dyDescent="0.25">
      <c r="B60" s="29"/>
      <c r="C60" s="29"/>
      <c r="D60" s="29"/>
      <c r="E60" s="29"/>
      <c r="F60" s="29"/>
      <c r="G60" s="29"/>
    </row>
    <row r="61" spans="2:7" x14ac:dyDescent="0.25">
      <c r="B61" s="29"/>
      <c r="C61" s="29"/>
      <c r="D61" s="29"/>
      <c r="E61" s="29"/>
      <c r="F61" s="29"/>
      <c r="G61" s="29"/>
    </row>
    <row r="62" spans="2:7" x14ac:dyDescent="0.25">
      <c r="B62" s="29"/>
      <c r="C62" s="29"/>
      <c r="D62" s="29"/>
      <c r="E62" s="29"/>
      <c r="F62" s="29"/>
      <c r="G62" s="29"/>
    </row>
    <row r="63" spans="2:7" x14ac:dyDescent="0.25">
      <c r="B63" s="29"/>
      <c r="C63" s="29"/>
      <c r="D63" s="29"/>
      <c r="E63" s="29"/>
      <c r="F63" s="29"/>
      <c r="G63" s="29"/>
    </row>
    <row r="64" spans="2:7" x14ac:dyDescent="0.25">
      <c r="B64" s="29"/>
      <c r="C64" s="29"/>
      <c r="D64" s="29"/>
      <c r="E64" s="29"/>
      <c r="F64" s="29"/>
      <c r="G64" s="29"/>
    </row>
    <row r="65" spans="2:7" x14ac:dyDescent="0.25">
      <c r="B65" s="29"/>
      <c r="C65" s="29"/>
      <c r="D65" s="29"/>
      <c r="E65" s="29"/>
      <c r="F65" s="29"/>
      <c r="G65" s="29"/>
    </row>
    <row r="66" spans="2:7" x14ac:dyDescent="0.25">
      <c r="B66" s="29"/>
      <c r="C66" s="29"/>
      <c r="D66" s="29"/>
      <c r="E66" s="29"/>
      <c r="F66" s="29"/>
      <c r="G66" s="29"/>
    </row>
    <row r="67" spans="2:7" x14ac:dyDescent="0.25">
      <c r="B67" s="29"/>
      <c r="C67" s="29"/>
      <c r="D67" s="29"/>
      <c r="E67" s="29"/>
      <c r="F67" s="29"/>
      <c r="G67" s="29"/>
    </row>
    <row r="68" spans="2:7" x14ac:dyDescent="0.25">
      <c r="B68" s="29"/>
      <c r="C68" s="29"/>
      <c r="D68" s="29"/>
      <c r="E68" s="29"/>
      <c r="F68" s="29"/>
      <c r="G68" s="29"/>
    </row>
    <row r="69" spans="2:7" x14ac:dyDescent="0.25">
      <c r="B69" s="29"/>
      <c r="C69" s="29"/>
      <c r="D69" s="29"/>
      <c r="E69" s="29"/>
      <c r="F69" s="29"/>
      <c r="G69" s="29"/>
    </row>
  </sheetData>
  <sheetProtection selectLockedCells="1"/>
  <dataConsolidate/>
  <mergeCells count="27">
    <mergeCell ref="G1:G5"/>
    <mergeCell ref="D44:E44"/>
    <mergeCell ref="B7:G7"/>
    <mergeCell ref="B9:G9"/>
    <mergeCell ref="B12:G12"/>
    <mergeCell ref="D33:E33"/>
    <mergeCell ref="D42:E42"/>
    <mergeCell ref="D43:E43"/>
    <mergeCell ref="D41:E41"/>
    <mergeCell ref="D34:E34"/>
    <mergeCell ref="D35:E35"/>
    <mergeCell ref="D36:E36"/>
    <mergeCell ref="D37:E37"/>
    <mergeCell ref="D38:E38"/>
    <mergeCell ref="D39:E39"/>
    <mergeCell ref="B16:G16"/>
    <mergeCell ref="D40:E40"/>
    <mergeCell ref="D54:E54"/>
    <mergeCell ref="D53:E53"/>
    <mergeCell ref="D52:F52"/>
    <mergeCell ref="D45:E45"/>
    <mergeCell ref="D46:E46"/>
    <mergeCell ref="D47:E47"/>
    <mergeCell ref="D49:E49"/>
    <mergeCell ref="D50:E50"/>
    <mergeCell ref="F49:G49"/>
    <mergeCell ref="F50:G50"/>
  </mergeCells>
  <conditionalFormatting sqref="F15">
    <cfRule type="cellIs" dxfId="6" priority="12" stopIfTrue="1" operator="equal">
      <formula>"Chaves na Guarita"</formula>
    </cfRule>
  </conditionalFormatting>
  <conditionalFormatting sqref="C54">
    <cfRule type="cellIs" dxfId="5" priority="5" operator="equal">
      <formula>1</formula>
    </cfRule>
    <cfRule type="cellIs" dxfId="4" priority="6" operator="equal">
      <formula>7</formula>
    </cfRule>
  </conditionalFormatting>
  <conditionalFormatting sqref="C53">
    <cfRule type="cellIs" dxfId="3" priority="2" operator="greaterThan">
      <formula>0.708333333333333</formula>
    </cfRule>
  </conditionalFormatting>
  <conditionalFormatting sqref="G15">
    <cfRule type="cellIs" dxfId="2" priority="1" operator="greaterThan">
      <formula>0.708333333333333</formula>
    </cfRule>
  </conditionalFormatting>
  <dataValidations count="1">
    <dataValidation type="list" allowBlank="1" showInputMessage="1" showErrorMessage="1" sqref="C34:C47">
      <formula1>locais</formula1>
    </dataValidation>
  </dataValidations>
  <hyperlinks>
    <hyperlink ref="D3" r:id="rId1" display="http://www.usp.br/cbm"/>
  </hyperlinks>
  <pageMargins left="0.51181102362204722" right="0.51181102362204722" top="0.78740157480314965" bottom="0.78740157480314965" header="0.31496062992125984" footer="0.31496062992125984"/>
  <pageSetup paperSize="9" scale="62" orientation="portrait" verticalDpi="1200" r:id="rId2"/>
  <drawing r:id="rId3"/>
  <legacyDrawing r:id="rId4"/>
  <oleObjects>
    <mc:AlternateContent xmlns:mc="http://schemas.openxmlformats.org/markup-compatibility/2006">
      <mc:Choice Requires="x14">
        <oleObject progId="Word.Document.12" shapeId="6146" r:id="rId5">
          <objectPr defaultSize="0" autoPict="0" r:id="rId6">
            <anchor moveWithCells="1">
              <from>
                <xdr:col>1</xdr:col>
                <xdr:colOff>0</xdr:colOff>
                <xdr:row>54</xdr:row>
                <xdr:rowOff>0</xdr:rowOff>
              </from>
              <to>
                <xdr:col>7</xdr:col>
                <xdr:colOff>0</xdr:colOff>
                <xdr:row>68</xdr:row>
                <xdr:rowOff>104775</xdr:rowOff>
              </to>
            </anchor>
          </objectPr>
        </oleObject>
      </mc:Choice>
      <mc:Fallback>
        <oleObject progId="Word.Document.12" shapeId="6146" r:id="rId5"/>
      </mc:Fallback>
    </mc:AlternateContent>
  </oleObjects>
  <extLst>
    <ext xmlns:x14="http://schemas.microsoft.com/office/spreadsheetml/2009/9/main" uri="{CCE6A557-97BC-4b89-ADB6-D9C93CAAB3DF}">
      <x14:dataValidations xmlns:xm="http://schemas.microsoft.com/office/excel/2006/main" count="1">
        <x14:dataValidation type="list" allowBlank="1" showInputMessage="1" showErrorMessage="1">
          <x14:formula1>
            <xm:f>Chaves!$E$2:$E$95</xm:f>
          </x14:formula1>
          <xm:sqref>D34:E47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ilha1"/>
  <dimension ref="B1:H67"/>
  <sheetViews>
    <sheetView topLeftCell="A7" zoomScaleNormal="100" workbookViewId="0">
      <selection activeCell="B21" sqref="B21"/>
    </sheetView>
  </sheetViews>
  <sheetFormatPr defaultColWidth="9.140625" defaultRowHeight="15" x14ac:dyDescent="0.25"/>
  <cols>
    <col min="1" max="1" width="45.7109375" style="71" customWidth="1"/>
    <col min="2" max="2" width="42.28515625" style="71" customWidth="1"/>
    <col min="3" max="3" width="30.5703125" style="71" bestFit="1" customWidth="1"/>
    <col min="4" max="4" width="29.28515625" style="71" customWidth="1"/>
    <col min="5" max="5" width="36.5703125" style="71" customWidth="1"/>
    <col min="6" max="6" width="45.7109375" style="71" customWidth="1"/>
    <col min="7" max="7" width="9.140625" style="71"/>
    <col min="8" max="8" width="14" style="71" customWidth="1"/>
    <col min="9" max="16384" width="9.140625" style="71"/>
  </cols>
  <sheetData>
    <row r="1" spans="2:8" x14ac:dyDescent="0.25">
      <c r="B1" s="13"/>
      <c r="C1" s="29"/>
      <c r="D1" s="29"/>
      <c r="E1" s="565"/>
      <c r="F1" s="74"/>
      <c r="G1" s="74"/>
      <c r="H1" s="74"/>
    </row>
    <row r="2" spans="2:8" x14ac:dyDescent="0.25">
      <c r="B2" s="13"/>
      <c r="C2" s="29"/>
      <c r="D2" s="29"/>
      <c r="E2" s="565"/>
      <c r="F2" s="74"/>
      <c r="G2" s="74"/>
      <c r="H2" s="74"/>
    </row>
    <row r="3" spans="2:8" x14ac:dyDescent="0.25">
      <c r="B3" s="13"/>
      <c r="C3" s="29"/>
      <c r="D3" s="29"/>
      <c r="E3" s="565"/>
      <c r="F3" s="75"/>
      <c r="G3" s="75"/>
      <c r="H3" s="75"/>
    </row>
    <row r="4" spans="2:8" x14ac:dyDescent="0.25">
      <c r="B4" s="13"/>
      <c r="C4" s="29"/>
      <c r="D4" s="29"/>
      <c r="E4" s="565"/>
      <c r="F4" s="74"/>
      <c r="G4" s="74"/>
      <c r="H4" s="74"/>
    </row>
    <row r="5" spans="2:8" x14ac:dyDescent="0.25">
      <c r="B5" s="13"/>
      <c r="C5" s="29"/>
      <c r="D5" s="29"/>
      <c r="E5" s="565"/>
      <c r="F5" s="76"/>
      <c r="G5" s="76"/>
      <c r="H5" s="76"/>
    </row>
    <row r="6" spans="2:8" ht="5.0999999999999996" customHeight="1" x14ac:dyDescent="0.25">
      <c r="B6"/>
      <c r="C6" s="29"/>
      <c r="D6" s="29"/>
      <c r="E6" s="29"/>
    </row>
    <row r="7" spans="2:8" ht="24" x14ac:dyDescent="0.35">
      <c r="B7" s="566" t="s">
        <v>153</v>
      </c>
      <c r="C7" s="566"/>
      <c r="D7" s="566"/>
      <c r="E7" s="566"/>
    </row>
    <row r="8" spans="2:8" ht="5.0999999999999996" customHeight="1" x14ac:dyDescent="0.25">
      <c r="B8"/>
      <c r="C8"/>
      <c r="D8"/>
      <c r="E8"/>
    </row>
    <row r="9" spans="2:8" ht="45.75" customHeight="1" x14ac:dyDescent="0.25">
      <c r="B9" s="567" t="s">
        <v>252</v>
      </c>
      <c r="C9" s="567"/>
      <c r="D9" s="567"/>
      <c r="E9" s="567"/>
    </row>
    <row r="10" spans="2:8" ht="15.75" x14ac:dyDescent="0.25">
      <c r="B10" s="44" t="s">
        <v>154</v>
      </c>
      <c r="C10" s="44"/>
      <c r="D10" s="44"/>
      <c r="E10" s="44"/>
    </row>
    <row r="11" spans="2:8" ht="15.75" x14ac:dyDescent="0.25">
      <c r="B11" s="44" t="s">
        <v>156</v>
      </c>
      <c r="C11" s="44"/>
      <c r="D11" s="44"/>
      <c r="E11" s="44"/>
    </row>
    <row r="12" spans="2:8" ht="31.5" customHeight="1" x14ac:dyDescent="0.25">
      <c r="B12" s="567" t="s">
        <v>155</v>
      </c>
      <c r="C12" s="567"/>
      <c r="D12" s="567"/>
      <c r="E12" s="567"/>
    </row>
    <row r="13" spans="2:8" ht="5.0999999999999996" customHeight="1" x14ac:dyDescent="0.25">
      <c r="B13"/>
      <c r="C13"/>
      <c r="D13"/>
      <c r="E13"/>
    </row>
    <row r="14" spans="2:8" ht="15.75" x14ac:dyDescent="0.25">
      <c r="B14"/>
      <c r="C14" s="176"/>
      <c r="D14" s="38" t="s">
        <v>244</v>
      </c>
      <c r="E14" s="139" t="str">
        <f>IF(Solicitação!E26&gt;0,Solicitação!E26,"")</f>
        <v/>
      </c>
    </row>
    <row r="15" spans="2:8" ht="15" customHeight="1" x14ac:dyDescent="0.4">
      <c r="B15"/>
      <c r="C15"/>
      <c r="D15" s="94" t="str">
        <f>IF(OR(D16&gt;=17,C16=7,C16=1),"Chaves na Guarita","")</f>
        <v/>
      </c>
      <c r="E15" s="172">
        <f>Solicitação!H26</f>
        <v>0</v>
      </c>
    </row>
    <row r="16" spans="2:8" ht="24.95" customHeight="1" x14ac:dyDescent="0.25">
      <c r="B16" s="579" t="str">
        <f>IF(Solicitação!D6&gt;0,Solicitação!D6," ")</f>
        <v xml:space="preserve"> </v>
      </c>
      <c r="C16" s="579"/>
      <c r="D16" s="579"/>
      <c r="E16" s="579"/>
    </row>
    <row r="17" spans="2:5" ht="15" customHeight="1" x14ac:dyDescent="0.25">
      <c r="B17" s="182" t="s">
        <v>118</v>
      </c>
      <c r="C17" s="191" t="s">
        <v>791</v>
      </c>
      <c r="D17" s="480" t="s">
        <v>241</v>
      </c>
      <c r="E17" s="480"/>
    </row>
    <row r="18" spans="2:5" ht="20.100000000000001" customHeight="1" x14ac:dyDescent="0.25">
      <c r="B18" s="20" t="str">
        <f>'Contr Acadêmico'!B4</f>
        <v xml:space="preserve"> </v>
      </c>
      <c r="C18" s="36" t="str">
        <f>IF(ISNUMBER(#REF!),'Contr Acadêmico'!$F$14,"")</f>
        <v/>
      </c>
      <c r="D18" s="575"/>
      <c r="E18" s="575"/>
    </row>
    <row r="19" spans="2:5" ht="20.100000000000001" customHeight="1" x14ac:dyDescent="0.25">
      <c r="B19" s="20" t="str">
        <f>'Contr Acadêmico'!B5</f>
        <v xml:space="preserve"> </v>
      </c>
      <c r="C19" s="36" t="str">
        <f>IF(ISNUMBER(#REF!),'Contr Acadêmico'!$F$14,"")</f>
        <v/>
      </c>
      <c r="D19" s="575"/>
      <c r="E19" s="575"/>
    </row>
    <row r="20" spans="2:5" ht="20.100000000000001" customHeight="1" x14ac:dyDescent="0.25">
      <c r="B20" s="20" t="str">
        <f>'Contr Acadêmico'!B6</f>
        <v xml:space="preserve"> </v>
      </c>
      <c r="C20" s="36" t="str">
        <f>IF(ISNUMBER(#REF!),'Contr Acadêmico'!$F$14,"")</f>
        <v/>
      </c>
      <c r="D20" s="575"/>
      <c r="E20" s="575"/>
    </row>
    <row r="21" spans="2:5" ht="20.100000000000001" customHeight="1" x14ac:dyDescent="0.25">
      <c r="B21" s="20" t="str">
        <f>'Contr Acadêmico'!B7</f>
        <v xml:space="preserve"> </v>
      </c>
      <c r="C21" s="36" t="str">
        <f>IF(ISNUMBER(#REF!),'Contr Acadêmico'!$F$14,"")</f>
        <v/>
      </c>
      <c r="D21" s="575"/>
      <c r="E21" s="575"/>
    </row>
    <row r="22" spans="2:5" ht="20.100000000000001" customHeight="1" x14ac:dyDescent="0.25">
      <c r="B22" s="20" t="str">
        <f>'Contr Acadêmico'!B8</f>
        <v xml:space="preserve"> </v>
      </c>
      <c r="C22" s="36" t="str">
        <f>IF(ISNUMBER(#REF!),'Contr Acadêmico'!$F$14,"")</f>
        <v/>
      </c>
      <c r="D22" s="575"/>
      <c r="E22" s="575"/>
    </row>
    <row r="23" spans="2:5" ht="20.100000000000001" customHeight="1" x14ac:dyDescent="0.25">
      <c r="B23" s="20" t="str">
        <f>'Contr Acadêmico'!B9</f>
        <v xml:space="preserve"> </v>
      </c>
      <c r="C23" s="36" t="str">
        <f>IF(ISNUMBER(#REF!),'Contr Acadêmico'!$F$14,"")</f>
        <v/>
      </c>
      <c r="D23" s="575"/>
      <c r="E23" s="575"/>
    </row>
    <row r="24" spans="2:5" ht="20.100000000000001" customHeight="1" x14ac:dyDescent="0.25">
      <c r="B24" s="20" t="str">
        <f>'Contr Acadêmico'!B10</f>
        <v xml:space="preserve"> </v>
      </c>
      <c r="C24" s="36" t="str">
        <f>IF(ISNUMBER(#REF!),'Contr Acadêmico'!$F$14,"")</f>
        <v/>
      </c>
      <c r="D24" s="575"/>
      <c r="E24" s="575"/>
    </row>
    <row r="25" spans="2:5" ht="20.100000000000001" customHeight="1" x14ac:dyDescent="0.25">
      <c r="B25" s="20" t="str">
        <f>'Contr Acadêmico'!U4</f>
        <v xml:space="preserve"> </v>
      </c>
      <c r="C25" s="36" t="str">
        <f>IF(ISNUMBER(#REF!),'Contr Acadêmico'!$F$14,"")</f>
        <v/>
      </c>
      <c r="D25" s="575"/>
      <c r="E25" s="575"/>
    </row>
    <row r="26" spans="2:5" ht="20.100000000000001" customHeight="1" x14ac:dyDescent="0.25">
      <c r="B26" s="20" t="str">
        <f>'Contr Acadêmico'!U5</f>
        <v xml:space="preserve"> </v>
      </c>
      <c r="C26" s="36" t="str">
        <f>IF(ISNUMBER(#REF!),'Contr Acadêmico'!$F$14,"")</f>
        <v/>
      </c>
      <c r="D26" s="575"/>
      <c r="E26" s="575"/>
    </row>
    <row r="27" spans="2:5" ht="20.100000000000001" customHeight="1" x14ac:dyDescent="0.25">
      <c r="B27" s="20" t="str">
        <f>'Contr Acadêmico'!U6</f>
        <v xml:space="preserve"> </v>
      </c>
      <c r="C27" s="36"/>
      <c r="D27" s="575"/>
      <c r="E27" s="575"/>
    </row>
    <row r="28" spans="2:5" ht="20.100000000000001" customHeight="1" x14ac:dyDescent="0.25">
      <c r="B28" s="20" t="str">
        <f>'Contr Acadêmico'!U7</f>
        <v xml:space="preserve"> </v>
      </c>
      <c r="C28" s="36" t="str">
        <f>IF(ISNUMBER(#REF!),'Contr Acadêmico'!$F$14,"")</f>
        <v/>
      </c>
      <c r="D28" s="575"/>
      <c r="E28" s="575"/>
    </row>
    <row r="29" spans="2:5" ht="20.100000000000001" customHeight="1" x14ac:dyDescent="0.25">
      <c r="B29" s="20" t="str">
        <f>'Contr Acadêmico'!U8</f>
        <v xml:space="preserve"> </v>
      </c>
      <c r="C29" s="36" t="str">
        <f>IF(ISNUMBER(#REF!),'Contr Acadêmico'!$F$14,"")</f>
        <v/>
      </c>
      <c r="D29" s="575"/>
      <c r="E29" s="575"/>
    </row>
    <row r="30" spans="2:5" ht="20.100000000000001" customHeight="1" x14ac:dyDescent="0.25">
      <c r="B30" s="20" t="str">
        <f>'Contr Acadêmico'!U9</f>
        <v xml:space="preserve"> </v>
      </c>
      <c r="C30" s="36" t="str">
        <f>IF(ISNUMBER(#REF!),'Contr Acadêmico'!$F$14,"")</f>
        <v/>
      </c>
      <c r="D30" s="575"/>
      <c r="E30" s="575"/>
    </row>
    <row r="31" spans="2:5" ht="20.100000000000001" customHeight="1" x14ac:dyDescent="0.25">
      <c r="B31" s="20" t="str">
        <f>'Contr Acadêmico'!U10</f>
        <v xml:space="preserve"> </v>
      </c>
      <c r="C31" s="36" t="str">
        <f>IF(ISNUMBER(#REF!),'Contr Acadêmico'!$F$14,"")</f>
        <v/>
      </c>
      <c r="D31" s="575"/>
      <c r="E31" s="575"/>
    </row>
    <row r="32" spans="2:5" ht="5.0999999999999996" customHeight="1" x14ac:dyDescent="0.25">
      <c r="B32" s="13"/>
      <c r="C32" s="39"/>
      <c r="D32" s="578"/>
      <c r="E32" s="578"/>
    </row>
    <row r="33" spans="2:5" ht="15" customHeight="1" x14ac:dyDescent="0.25">
      <c r="B33" s="184" t="s">
        <v>118</v>
      </c>
      <c r="C33" s="191" t="s">
        <v>792</v>
      </c>
      <c r="D33" s="557" t="s">
        <v>241</v>
      </c>
      <c r="E33" s="557"/>
    </row>
    <row r="34" spans="2:5" ht="20.100000000000001" customHeight="1" x14ac:dyDescent="0.25">
      <c r="B34" s="171" t="str">
        <f t="shared" ref="B34:B47" si="0">B18</f>
        <v xml:space="preserve"> </v>
      </c>
      <c r="C34" s="183"/>
      <c r="D34" s="575"/>
      <c r="E34" s="575"/>
    </row>
    <row r="35" spans="2:5" ht="20.100000000000001" customHeight="1" x14ac:dyDescent="0.25">
      <c r="B35" s="171" t="str">
        <f t="shared" si="0"/>
        <v xml:space="preserve"> </v>
      </c>
      <c r="C35" s="183"/>
      <c r="D35" s="575"/>
      <c r="E35" s="575"/>
    </row>
    <row r="36" spans="2:5" ht="20.100000000000001" customHeight="1" x14ac:dyDescent="0.25">
      <c r="B36" s="171" t="str">
        <f t="shared" si="0"/>
        <v xml:space="preserve"> </v>
      </c>
      <c r="C36" s="183"/>
      <c r="D36" s="575"/>
      <c r="E36" s="575"/>
    </row>
    <row r="37" spans="2:5" ht="20.100000000000001" customHeight="1" x14ac:dyDescent="0.25">
      <c r="B37" s="171" t="str">
        <f t="shared" si="0"/>
        <v xml:space="preserve"> </v>
      </c>
      <c r="C37" s="183"/>
      <c r="D37" s="575"/>
      <c r="E37" s="575"/>
    </row>
    <row r="38" spans="2:5" ht="20.100000000000001" customHeight="1" x14ac:dyDescent="0.25">
      <c r="B38" s="171" t="str">
        <f t="shared" si="0"/>
        <v xml:space="preserve"> </v>
      </c>
      <c r="C38" s="183"/>
      <c r="D38" s="575"/>
      <c r="E38" s="575"/>
    </row>
    <row r="39" spans="2:5" ht="20.100000000000001" customHeight="1" x14ac:dyDescent="0.25">
      <c r="B39" s="171" t="str">
        <f t="shared" si="0"/>
        <v xml:space="preserve"> </v>
      </c>
      <c r="C39" s="183"/>
      <c r="D39" s="575"/>
      <c r="E39" s="575"/>
    </row>
    <row r="40" spans="2:5" ht="20.100000000000001" customHeight="1" x14ac:dyDescent="0.25">
      <c r="B40" s="171" t="str">
        <f t="shared" si="0"/>
        <v xml:space="preserve"> </v>
      </c>
      <c r="C40" s="183"/>
      <c r="D40" s="575"/>
      <c r="E40" s="575"/>
    </row>
    <row r="41" spans="2:5" ht="20.100000000000001" customHeight="1" x14ac:dyDescent="0.25">
      <c r="B41" s="171" t="str">
        <f t="shared" si="0"/>
        <v xml:space="preserve"> </v>
      </c>
      <c r="C41" s="183"/>
      <c r="D41" s="575"/>
      <c r="E41" s="575"/>
    </row>
    <row r="42" spans="2:5" ht="20.100000000000001" customHeight="1" x14ac:dyDescent="0.25">
      <c r="B42" s="171" t="str">
        <f t="shared" si="0"/>
        <v xml:space="preserve"> </v>
      </c>
      <c r="C42" s="183"/>
      <c r="D42" s="575"/>
      <c r="E42" s="575"/>
    </row>
    <row r="43" spans="2:5" ht="20.100000000000001" customHeight="1" x14ac:dyDescent="0.25">
      <c r="B43" s="171" t="str">
        <f t="shared" si="0"/>
        <v xml:space="preserve"> </v>
      </c>
      <c r="C43" s="183"/>
      <c r="D43" s="575"/>
      <c r="E43" s="575"/>
    </row>
    <row r="44" spans="2:5" ht="20.100000000000001" customHeight="1" x14ac:dyDescent="0.25">
      <c r="B44" s="171" t="str">
        <f t="shared" si="0"/>
        <v xml:space="preserve"> </v>
      </c>
      <c r="C44" s="183"/>
      <c r="D44" s="575"/>
      <c r="E44" s="575"/>
    </row>
    <row r="45" spans="2:5" ht="20.100000000000001" customHeight="1" x14ac:dyDescent="0.25">
      <c r="B45" s="171" t="str">
        <f t="shared" si="0"/>
        <v xml:space="preserve"> </v>
      </c>
      <c r="C45" s="183"/>
      <c r="D45" s="575"/>
      <c r="E45" s="575"/>
    </row>
    <row r="46" spans="2:5" ht="20.100000000000001" customHeight="1" x14ac:dyDescent="0.25">
      <c r="B46" s="171" t="str">
        <f t="shared" si="0"/>
        <v xml:space="preserve"> </v>
      </c>
      <c r="C46" s="183"/>
      <c r="D46" s="575"/>
      <c r="E46" s="575"/>
    </row>
    <row r="47" spans="2:5" ht="20.100000000000001" customHeight="1" x14ac:dyDescent="0.25">
      <c r="B47" s="171" t="str">
        <f t="shared" si="0"/>
        <v xml:space="preserve"> </v>
      </c>
      <c r="C47" s="183"/>
      <c r="D47" s="575"/>
      <c r="E47" s="575"/>
    </row>
    <row r="48" spans="2:5" ht="5.0999999999999996" customHeight="1" x14ac:dyDescent="0.25">
      <c r="B48"/>
      <c r="C48"/>
      <c r="D48" s="576"/>
      <c r="E48" s="577"/>
    </row>
    <row r="49" spans="2:5" ht="5.0999999999999996" customHeight="1" x14ac:dyDescent="0.25">
      <c r="B49" s="93" t="e">
        <f>#REF!</f>
        <v>#REF!</v>
      </c>
      <c r="C49"/>
      <c r="D49" s="576"/>
      <c r="E49" s="577"/>
    </row>
    <row r="50" spans="2:5" x14ac:dyDescent="0.25">
      <c r="B50" s="185" t="s">
        <v>327</v>
      </c>
      <c r="C50" s="193">
        <f>'Termo de Responsabilidade'!C52</f>
        <v>0</v>
      </c>
      <c r="D50" s="569"/>
      <c r="E50" s="570"/>
    </row>
    <row r="51" spans="2:5" ht="15" customHeight="1" x14ac:dyDescent="0.25">
      <c r="B51" s="186" t="s">
        <v>326</v>
      </c>
      <c r="C51" s="194">
        <f>'Termo de Responsabilidade'!C53</f>
        <v>0</v>
      </c>
      <c r="D51" s="571"/>
      <c r="E51" s="572"/>
    </row>
    <row r="52" spans="2:5" x14ac:dyDescent="0.25">
      <c r="B52" s="184" t="s">
        <v>328</v>
      </c>
      <c r="C52" s="195" t="str">
        <f>TEXT(C50,"dddd")</f>
        <v>sábado</v>
      </c>
      <c r="D52" s="573"/>
      <c r="E52" s="574"/>
    </row>
    <row r="53" spans="2:5" x14ac:dyDescent="0.25">
      <c r="B53" s="180"/>
      <c r="C53" s="179"/>
      <c r="D53" s="180"/>
      <c r="E53" s="180"/>
    </row>
    <row r="54" spans="2:5" x14ac:dyDescent="0.25">
      <c r="B54" s="29"/>
      <c r="C54" s="29"/>
      <c r="D54" s="29"/>
      <c r="E54" s="29"/>
    </row>
    <row r="55" spans="2:5" x14ac:dyDescent="0.25">
      <c r="B55" s="29"/>
      <c r="C55" s="29"/>
      <c r="D55" s="29"/>
      <c r="E55" s="29"/>
    </row>
    <row r="56" spans="2:5" x14ac:dyDescent="0.25">
      <c r="B56" s="29"/>
      <c r="C56" s="29"/>
      <c r="D56" s="29"/>
      <c r="E56" s="29"/>
    </row>
    <row r="57" spans="2:5" x14ac:dyDescent="0.25">
      <c r="B57" s="29"/>
      <c r="C57" s="29"/>
      <c r="D57" s="29"/>
      <c r="E57" s="29"/>
    </row>
    <row r="58" spans="2:5" x14ac:dyDescent="0.25">
      <c r="B58" s="29"/>
      <c r="C58" s="29"/>
      <c r="D58" s="29"/>
      <c r="E58" s="29"/>
    </row>
    <row r="59" spans="2:5" x14ac:dyDescent="0.25">
      <c r="B59" s="29"/>
      <c r="C59" s="29"/>
      <c r="D59" s="29"/>
      <c r="E59" s="29"/>
    </row>
    <row r="60" spans="2:5" x14ac:dyDescent="0.25">
      <c r="B60" s="29"/>
      <c r="C60" s="29"/>
      <c r="D60" s="29"/>
      <c r="E60" s="29"/>
    </row>
    <row r="61" spans="2:5" x14ac:dyDescent="0.25">
      <c r="B61" s="29"/>
      <c r="C61" s="29"/>
      <c r="D61" s="29"/>
      <c r="E61" s="29"/>
    </row>
    <row r="62" spans="2:5" x14ac:dyDescent="0.25">
      <c r="B62" s="29"/>
      <c r="C62" s="29"/>
      <c r="D62" s="29"/>
      <c r="E62" s="29"/>
    </row>
    <row r="63" spans="2:5" x14ac:dyDescent="0.25">
      <c r="B63" s="29"/>
      <c r="C63" s="29"/>
      <c r="D63" s="29"/>
      <c r="E63" s="29"/>
    </row>
    <row r="64" spans="2:5" x14ac:dyDescent="0.25">
      <c r="B64" s="29"/>
      <c r="C64" s="29"/>
      <c r="D64" s="29"/>
      <c r="E64" s="29"/>
    </row>
    <row r="65" spans="2:5" x14ac:dyDescent="0.25">
      <c r="B65" s="29"/>
      <c r="C65" s="29"/>
      <c r="D65" s="29"/>
      <c r="E65" s="29"/>
    </row>
    <row r="66" spans="2:5" x14ac:dyDescent="0.25">
      <c r="B66" s="29"/>
      <c r="C66" s="29"/>
      <c r="D66" s="29"/>
      <c r="E66" s="29"/>
    </row>
    <row r="67" spans="2:5" x14ac:dyDescent="0.25">
      <c r="B67" s="29"/>
      <c r="C67" s="29"/>
      <c r="D67" s="29"/>
      <c r="E67" s="29"/>
    </row>
  </sheetData>
  <mergeCells count="39">
    <mergeCell ref="E1:E5"/>
    <mergeCell ref="B7:E7"/>
    <mergeCell ref="B9:E9"/>
    <mergeCell ref="B12:E12"/>
    <mergeCell ref="D21:E21"/>
    <mergeCell ref="D34:E34"/>
    <mergeCell ref="D35:E35"/>
    <mergeCell ref="D36:E36"/>
    <mergeCell ref="D37:E37"/>
    <mergeCell ref="B16:E16"/>
    <mergeCell ref="D17:E17"/>
    <mergeCell ref="D18:E18"/>
    <mergeCell ref="D19:E19"/>
    <mergeCell ref="D20:E20"/>
    <mergeCell ref="D33:E33"/>
    <mergeCell ref="D22:E22"/>
    <mergeCell ref="D23:E23"/>
    <mergeCell ref="D24:E24"/>
    <mergeCell ref="D25:E25"/>
    <mergeCell ref="D26:E26"/>
    <mergeCell ref="D27:E27"/>
    <mergeCell ref="D28:E28"/>
    <mergeCell ref="D29:E29"/>
    <mergeCell ref="D30:E30"/>
    <mergeCell ref="D31:E31"/>
    <mergeCell ref="D32:E32"/>
    <mergeCell ref="D50:E52"/>
    <mergeCell ref="D38:E38"/>
    <mergeCell ref="D39:E39"/>
    <mergeCell ref="D40:E40"/>
    <mergeCell ref="D41:E41"/>
    <mergeCell ref="D42:E42"/>
    <mergeCell ref="D43:E43"/>
    <mergeCell ref="D49:E49"/>
    <mergeCell ref="D46:E46"/>
    <mergeCell ref="D47:E47"/>
    <mergeCell ref="D44:E44"/>
    <mergeCell ref="D45:E45"/>
    <mergeCell ref="D48:E48"/>
  </mergeCells>
  <conditionalFormatting sqref="D15">
    <cfRule type="cellIs" dxfId="1" priority="5" stopIfTrue="1" operator="equal">
      <formula>"Chaves na Guarita"</formula>
    </cfRule>
  </conditionalFormatting>
  <conditionalFormatting sqref="E15">
    <cfRule type="cellIs" dxfId="0" priority="1" operator="greaterThan">
      <formula>0.708333333333333</formula>
    </cfRule>
  </conditionalFormatting>
  <dataValidations count="2">
    <dataValidation type="list" allowBlank="1" showInputMessage="1" showErrorMessage="1" sqref="C35:C42">
      <formula1>INDIRECT(LOCAL)</formula1>
    </dataValidation>
    <dataValidation type="list" allowBlank="1" showInputMessage="1" showErrorMessage="1" sqref="C43:C47">
      <formula1>INDIRECT(#REF!)</formula1>
    </dataValidation>
  </dataValidations>
  <pageMargins left="0.511811024" right="0.511811024" top="0.78740157499999996" bottom="0.78740157499999996" header="0.31496062000000002" footer="0.31496062000000002"/>
  <pageSetup paperSize="9" scale="66" orientation="portrait" r:id="rId1"/>
  <drawing r:id="rId2"/>
  <legacyDrawing r:id="rId3"/>
  <oleObjects>
    <mc:AlternateContent xmlns:mc="http://schemas.openxmlformats.org/markup-compatibility/2006">
      <mc:Choice Requires="x14">
        <oleObject progId="Word.Document.12" shapeId="12289" r:id="rId4">
          <objectPr defaultSize="0" autoPict="0" r:id="rId5">
            <anchor moveWithCells="1">
              <from>
                <xdr:col>1</xdr:col>
                <xdr:colOff>0</xdr:colOff>
                <xdr:row>52</xdr:row>
                <xdr:rowOff>0</xdr:rowOff>
              </from>
              <to>
                <xdr:col>5</xdr:col>
                <xdr:colOff>0</xdr:colOff>
                <xdr:row>66</xdr:row>
                <xdr:rowOff>104775</xdr:rowOff>
              </to>
            </anchor>
          </objectPr>
        </oleObject>
      </mc:Choice>
      <mc:Fallback>
        <oleObject progId="Word.Document.12" shapeId="12289" r:id="rId4"/>
      </mc:Fallback>
    </mc:AlternateContent>
  </oleObjects>
  <extLst>
    <ext xmlns:x14="http://schemas.microsoft.com/office/spreadsheetml/2009/9/main" uri="{CCE6A557-97BC-4b89-ADB6-D9C93CAAB3DF}">
      <x14:dataValidations xmlns:xm="http://schemas.microsoft.com/office/excel/2006/main" count="1">
        <x14:dataValidation type="list" allowBlank="1" showInputMessage="1" showErrorMessage="1">
          <x14:formula1>
            <xm:f>Chaves!$E$2:$E$95</xm:f>
          </x14:formula1>
          <xm:sqref>C34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5">
    <pageSetUpPr fitToPage="1"/>
  </sheetPr>
  <dimension ref="B1:G47"/>
  <sheetViews>
    <sheetView showGridLines="0" showRowColHeaders="0" topLeftCell="A7" workbookViewId="0">
      <selection activeCell="B17" sqref="B17:F17"/>
    </sheetView>
  </sheetViews>
  <sheetFormatPr defaultColWidth="9.140625" defaultRowHeight="15" x14ac:dyDescent="0.25"/>
  <cols>
    <col min="1" max="1" width="60.7109375" style="71" customWidth="1"/>
    <col min="2" max="2" width="9.140625" style="71"/>
    <col min="3" max="3" width="46.42578125" style="71" customWidth="1"/>
    <col min="4" max="4" width="11.140625" style="71" customWidth="1"/>
    <col min="5" max="5" width="10.7109375" style="71" bestFit="1" customWidth="1"/>
    <col min="6" max="6" width="9.140625" style="71"/>
    <col min="7" max="7" width="15.28515625" style="71" customWidth="1"/>
    <col min="8" max="8" width="60.7109375" style="71" customWidth="1"/>
    <col min="9" max="16384" width="9.140625" style="71"/>
  </cols>
  <sheetData>
    <row r="1" spans="2:7" x14ac:dyDescent="0.25">
      <c r="B1" s="480" t="s">
        <v>122</v>
      </c>
      <c r="C1" s="480"/>
      <c r="D1" s="559" t="s">
        <v>123</v>
      </c>
      <c r="E1" s="558"/>
      <c r="F1" s="134" t="s">
        <v>286</v>
      </c>
      <c r="G1" s="134" t="s">
        <v>317</v>
      </c>
    </row>
    <row r="2" spans="2:7" x14ac:dyDescent="0.25">
      <c r="B2" s="589"/>
      <c r="C2" s="590"/>
      <c r="D2" s="589" t="str">
        <f>IF(Solicitação!G18&gt;0,Solicitação!G18," ")</f>
        <v xml:space="preserve"> </v>
      </c>
      <c r="E2" s="590"/>
      <c r="F2" s="135" t="str">
        <f>IF(Solicitação!I18&gt;0,Solicitação!I18," ")</f>
        <v xml:space="preserve"> </v>
      </c>
      <c r="G2" s="135" t="str">
        <f>IF(Solicitação!J18&gt;0,Solicitação!J18," ")</f>
        <v xml:space="preserve"> </v>
      </c>
    </row>
    <row r="3" spans="2:7" x14ac:dyDescent="0.25">
      <c r="B3" s="589" t="str">
        <f>IF(Solicitação!B19&gt;0,Solicitação!B19," ")</f>
        <v xml:space="preserve"> </v>
      </c>
      <c r="C3" s="590"/>
      <c r="D3" s="589" t="str">
        <f>IF(Solicitação!G19&gt;0,Solicitação!G19," ")</f>
        <v xml:space="preserve"> </v>
      </c>
      <c r="E3" s="590"/>
      <c r="F3" s="135" t="str">
        <f>IF(Solicitação!I19&gt;0,Solicitação!I19," ")</f>
        <v xml:space="preserve"> </v>
      </c>
      <c r="G3" s="135" t="str">
        <f>IF(Solicitação!J19&gt;0,Solicitação!J19," ")</f>
        <v xml:space="preserve"> </v>
      </c>
    </row>
    <row r="4" spans="2:7" x14ac:dyDescent="0.25">
      <c r="B4" s="589" t="str">
        <f>IF(Solicitação!B20&gt;0,Solicitação!B20," ")</f>
        <v xml:space="preserve"> </v>
      </c>
      <c r="C4" s="590"/>
      <c r="D4" s="589" t="str">
        <f>IF(Solicitação!G20&gt;0,Solicitação!G20," ")</f>
        <v xml:space="preserve"> </v>
      </c>
      <c r="E4" s="590"/>
      <c r="F4" s="135" t="str">
        <f>IF(Solicitação!I20&gt;0,Solicitação!I20," ")</f>
        <v xml:space="preserve"> </v>
      </c>
      <c r="G4" s="135" t="str">
        <f>IF(Solicitação!J20&gt;0,Solicitação!J20," ")</f>
        <v xml:space="preserve"> </v>
      </c>
    </row>
    <row r="5" spans="2:7" x14ac:dyDescent="0.25">
      <c r="B5" s="589" t="str">
        <f>IF(Solicitação!B21&gt;0,Solicitação!B21," ")</f>
        <v xml:space="preserve"> </v>
      </c>
      <c r="C5" s="590"/>
      <c r="D5" s="589" t="str">
        <f>IF(Solicitação!G21&gt;0,Solicitação!G21," ")</f>
        <v xml:space="preserve"> </v>
      </c>
      <c r="E5" s="590"/>
      <c r="F5" s="135" t="str">
        <f>IF(Solicitação!I21&gt;0,Solicitação!I21," ")</f>
        <v xml:space="preserve"> </v>
      </c>
      <c r="G5" s="135" t="str">
        <f>IF(Solicitação!J21&gt;0,Solicitação!J21," ")</f>
        <v xml:space="preserve"> </v>
      </c>
    </row>
    <row r="6" spans="2:7" x14ac:dyDescent="0.25">
      <c r="B6" s="29"/>
      <c r="C6" s="29"/>
      <c r="D6" s="29"/>
      <c r="E6" s="29"/>
      <c r="F6" s="29"/>
      <c r="G6" s="29"/>
    </row>
    <row r="7" spans="2:7" x14ac:dyDescent="0.25">
      <c r="B7" s="21" t="s">
        <v>124</v>
      </c>
      <c r="C7" s="588"/>
      <c r="D7" s="588"/>
      <c r="E7" s="588"/>
      <c r="F7" s="588"/>
      <c r="G7" s="588"/>
    </row>
    <row r="8" spans="2:7" ht="33.75" customHeight="1" x14ac:dyDescent="0.25">
      <c r="B8"/>
      <c r="C8" s="90" t="s">
        <v>612</v>
      </c>
      <c r="D8" s="560" t="s">
        <v>26</v>
      </c>
      <c r="E8" s="561"/>
      <c r="F8" s="90" t="s">
        <v>35</v>
      </c>
      <c r="G8" s="90" t="s">
        <v>126</v>
      </c>
    </row>
    <row r="9" spans="2:7" x14ac:dyDescent="0.25">
      <c r="B9"/>
      <c r="C9" s="20">
        <f>Solicitação!D156</f>
        <v>0</v>
      </c>
      <c r="D9" s="25" t="s">
        <v>125</v>
      </c>
      <c r="E9" s="22" t="str">
        <f>IF('Contr Acadêmico'!F14&gt;0,'Contr Acadêmico'!F14," ")</f>
        <v/>
      </c>
      <c r="F9" s="23" t="str">
        <f>'Contr Acadêmico'!J14</f>
        <v xml:space="preserve"> </v>
      </c>
      <c r="G9" s="24" t="str">
        <f>E9</f>
        <v/>
      </c>
    </row>
    <row r="10" spans="2:7" x14ac:dyDescent="0.25">
      <c r="B10"/>
      <c r="C10"/>
      <c r="D10" s="25" t="s">
        <v>6</v>
      </c>
      <c r="E10" s="22" t="str">
        <f>IF('Contr Acadêmico'!Y14&gt;0,'Contr Acadêmico'!Y14," ")</f>
        <v/>
      </c>
      <c r="F10" s="23" t="str">
        <f>'Contr Acadêmico'!AA14</f>
        <v xml:space="preserve"> </v>
      </c>
      <c r="G10" s="24" t="str">
        <f>E10</f>
        <v/>
      </c>
    </row>
    <row r="11" spans="2:7" x14ac:dyDescent="0.25">
      <c r="B11"/>
      <c r="C11"/>
      <c r="D11"/>
      <c r="E11"/>
      <c r="F11"/>
      <c r="G11"/>
    </row>
    <row r="12" spans="2:7" x14ac:dyDescent="0.25">
      <c r="B12" s="559" t="s">
        <v>81</v>
      </c>
      <c r="C12" s="558"/>
      <c r="D12" s="19" t="s">
        <v>82</v>
      </c>
      <c r="E12" s="19" t="s">
        <v>133</v>
      </c>
      <c r="F12" s="19" t="s">
        <v>132</v>
      </c>
      <c r="G12"/>
    </row>
    <row r="13" spans="2:7" x14ac:dyDescent="0.25">
      <c r="B13" s="587" t="s">
        <v>127</v>
      </c>
      <c r="C13" s="587"/>
      <c r="D13" s="26" t="str">
        <f>IF('Contr Acadêmico'!Y17&gt;0,'Contr Acadêmico'!Y17," ")</f>
        <v xml:space="preserve"> </v>
      </c>
      <c r="E13" s="26" t="str">
        <f>'Contr Acadêmico'!Z17</f>
        <v xml:space="preserve"> </v>
      </c>
      <c r="F13" s="26">
        <f>'Contr Acadêmico'!AA17</f>
        <v>0</v>
      </c>
      <c r="G13"/>
    </row>
    <row r="14" spans="2:7" x14ac:dyDescent="0.25">
      <c r="B14" s="587" t="s">
        <v>128</v>
      </c>
      <c r="C14" s="587"/>
      <c r="D14" s="26" t="str">
        <f>IF('Contr Acadêmico'!Y18&gt;0,'Contr Acadêmico'!Y18," ")</f>
        <v xml:space="preserve"> </v>
      </c>
      <c r="E14" s="26" t="str">
        <f>'Contr Acadêmico'!Z18</f>
        <v xml:space="preserve"> </v>
      </c>
      <c r="F14" s="26">
        <f>'Contr Acadêmico'!AA18</f>
        <v>0</v>
      </c>
      <c r="G14"/>
    </row>
    <row r="15" spans="2:7" x14ac:dyDescent="0.25">
      <c r="B15" s="587" t="s">
        <v>78</v>
      </c>
      <c r="C15" s="587"/>
      <c r="D15" s="26" t="str">
        <f>IF('Contr Acadêmico'!Y19&gt;0,'Contr Acadêmico'!Y19," ")</f>
        <v xml:space="preserve"> </v>
      </c>
      <c r="E15" s="26" t="str">
        <f>'Contr Acadêmico'!Z19</f>
        <v xml:space="preserve"> </v>
      </c>
      <c r="F15" s="26">
        <f>'Contr Acadêmico'!AA19</f>
        <v>0</v>
      </c>
      <c r="G15"/>
    </row>
    <row r="16" spans="2:7" x14ac:dyDescent="0.25">
      <c r="B16" s="587" t="s">
        <v>58</v>
      </c>
      <c r="C16" s="587"/>
      <c r="D16" s="26" t="str">
        <f>IF('Contr Acadêmico'!Y20&gt;0,'Contr Acadêmico'!Y20," ")</f>
        <v xml:space="preserve"> </v>
      </c>
      <c r="E16" s="26" t="str">
        <f>'Contr Acadêmico'!Z20</f>
        <v xml:space="preserve"> </v>
      </c>
      <c r="F16" s="26">
        <f>'Contr Acadêmico'!AA20</f>
        <v>0</v>
      </c>
      <c r="G16"/>
    </row>
    <row r="17" spans="2:7" x14ac:dyDescent="0.25">
      <c r="B17" s="587" t="s">
        <v>88</v>
      </c>
      <c r="C17" s="587"/>
      <c r="D17" s="26" t="str">
        <f>IF('Contr Acadêmico'!Y21&gt;0,'Contr Acadêmico'!Y21," ")</f>
        <v xml:space="preserve"> </v>
      </c>
      <c r="E17" s="26" t="str">
        <f>'Contr Acadêmico'!Z21</f>
        <v xml:space="preserve"> </v>
      </c>
      <c r="F17" s="26">
        <f>'Contr Acadêmico'!AA21</f>
        <v>0</v>
      </c>
      <c r="G17"/>
    </row>
    <row r="18" spans="2:7" x14ac:dyDescent="0.25">
      <c r="B18" s="587" t="s">
        <v>129</v>
      </c>
      <c r="C18" s="587"/>
      <c r="D18" s="26" t="str">
        <f>IF('Contr Acadêmico'!Y22&gt;0,'Contr Acadêmico'!Y22," ")</f>
        <v xml:space="preserve"> </v>
      </c>
      <c r="E18" s="26" t="str">
        <f>'Contr Acadêmico'!Z22</f>
        <v xml:space="preserve"> </v>
      </c>
      <c r="F18" s="26">
        <f>'Contr Acadêmico'!AA22</f>
        <v>0</v>
      </c>
      <c r="G18"/>
    </row>
    <row r="19" spans="2:7" x14ac:dyDescent="0.25">
      <c r="B19" s="587" t="s">
        <v>130</v>
      </c>
      <c r="C19" s="587"/>
      <c r="D19" s="26" t="str">
        <f>IF('Contr Acadêmico'!Y23&gt;0,'Contr Acadêmico'!Y23," ")</f>
        <v xml:space="preserve"> </v>
      </c>
      <c r="E19" s="26" t="str">
        <f>'Contr Acadêmico'!Z23</f>
        <v xml:space="preserve"> </v>
      </c>
      <c r="F19" s="26">
        <f>'Contr Acadêmico'!AA23</f>
        <v>0</v>
      </c>
      <c r="G19"/>
    </row>
    <row r="20" spans="2:7" x14ac:dyDescent="0.25">
      <c r="B20" s="587" t="s">
        <v>131</v>
      </c>
      <c r="C20" s="587"/>
      <c r="D20" s="26" t="str">
        <f>IF('Contr Acadêmico'!Y24&gt;0,'Contr Acadêmico'!Y24," ")</f>
        <v xml:space="preserve"> </v>
      </c>
      <c r="E20" s="26" t="str">
        <f>'Contr Acadêmico'!Z24</f>
        <v xml:space="preserve"> </v>
      </c>
      <c r="F20" s="26">
        <f>'Contr Acadêmico'!AA24</f>
        <v>0</v>
      </c>
      <c r="G20"/>
    </row>
    <row r="21" spans="2:7" x14ac:dyDescent="0.25">
      <c r="B21" s="587" t="s">
        <v>90</v>
      </c>
      <c r="C21" s="587"/>
      <c r="D21" s="26" t="str">
        <f>IF('Contr Acadêmico'!Y25&gt;0,'Contr Acadêmico'!Y25," ")</f>
        <v xml:space="preserve"> </v>
      </c>
      <c r="E21" s="26" t="str">
        <f>'Contr Acadêmico'!Z25</f>
        <v xml:space="preserve"> </v>
      </c>
      <c r="F21" s="26">
        <f>'Contr Acadêmico'!AA25</f>
        <v>0</v>
      </c>
      <c r="G21"/>
    </row>
    <row r="22" spans="2:7" x14ac:dyDescent="0.25">
      <c r="B22" s="559" t="s">
        <v>134</v>
      </c>
      <c r="C22" s="558"/>
      <c r="D22" s="580">
        <f>SUM(F13:F21)</f>
        <v>0</v>
      </c>
      <c r="E22" s="581"/>
      <c r="F22" s="582"/>
      <c r="G22"/>
    </row>
    <row r="23" spans="2:7" x14ac:dyDescent="0.25">
      <c r="B23"/>
      <c r="C23"/>
      <c r="D23"/>
      <c r="E23"/>
      <c r="F23"/>
      <c r="G23"/>
    </row>
    <row r="24" spans="2:7" x14ac:dyDescent="0.25">
      <c r="B24"/>
      <c r="C24" s="19" t="s">
        <v>135</v>
      </c>
      <c r="D24" s="19" t="s">
        <v>329</v>
      </c>
      <c r="E24" s="138" t="s">
        <v>330</v>
      </c>
      <c r="F24"/>
      <c r="G24"/>
    </row>
    <row r="25" spans="2:7" x14ac:dyDescent="0.25">
      <c r="B25"/>
      <c r="C25" s="27" t="s">
        <v>136</v>
      </c>
      <c r="D25" s="28">
        <f>F13+F14</f>
        <v>0</v>
      </c>
      <c r="E25" s="141" t="str">
        <f>IF($D$33="","",D25/$D$33)</f>
        <v/>
      </c>
      <c r="F25"/>
      <c r="G25"/>
    </row>
    <row r="26" spans="2:7" x14ac:dyDescent="0.25">
      <c r="B26"/>
      <c r="C26" s="27" t="s">
        <v>137</v>
      </c>
      <c r="D26" s="28" t="e">
        <f>F15+F16+#REF!</f>
        <v>#REF!</v>
      </c>
      <c r="E26" s="141" t="str">
        <f t="shared" ref="E26:E30" si="0">IF($D$33="","",D26/$D$33)</f>
        <v/>
      </c>
      <c r="F26"/>
      <c r="G26"/>
    </row>
    <row r="27" spans="2:7" x14ac:dyDescent="0.25">
      <c r="B27"/>
      <c r="C27" s="27" t="s">
        <v>88</v>
      </c>
      <c r="D27" s="28">
        <f>F17</f>
        <v>0</v>
      </c>
      <c r="E27" s="141" t="str">
        <f t="shared" si="0"/>
        <v/>
      </c>
      <c r="F27"/>
      <c r="G27"/>
    </row>
    <row r="28" spans="2:7" x14ac:dyDescent="0.25">
      <c r="B28"/>
      <c r="C28" s="27" t="s">
        <v>138</v>
      </c>
      <c r="D28" s="28">
        <f>F18+F19+F20</f>
        <v>0</v>
      </c>
      <c r="E28" s="141" t="str">
        <f t="shared" si="0"/>
        <v/>
      </c>
      <c r="F28"/>
      <c r="G28"/>
    </row>
    <row r="29" spans="2:7" x14ac:dyDescent="0.25">
      <c r="B29"/>
      <c r="C29" s="27" t="s">
        <v>90</v>
      </c>
      <c r="D29" s="28">
        <f>F21</f>
        <v>0</v>
      </c>
      <c r="E29" s="141" t="str">
        <f t="shared" si="0"/>
        <v/>
      </c>
      <c r="F29"/>
      <c r="G29"/>
    </row>
    <row r="30" spans="2:7" x14ac:dyDescent="0.25">
      <c r="B30"/>
      <c r="C30" s="27" t="s">
        <v>139</v>
      </c>
      <c r="D30" s="28">
        <f>D22</f>
        <v>0</v>
      </c>
      <c r="E30" s="141" t="str">
        <f t="shared" si="0"/>
        <v/>
      </c>
      <c r="F30"/>
      <c r="G30"/>
    </row>
    <row r="31" spans="2:7" x14ac:dyDescent="0.25">
      <c r="B31"/>
      <c r="C31"/>
      <c r="D31"/>
      <c r="E31"/>
      <c r="F31"/>
      <c r="G31"/>
    </row>
    <row r="32" spans="2:7" ht="30" x14ac:dyDescent="0.25">
      <c r="B32"/>
      <c r="C32" s="583" t="s">
        <v>251</v>
      </c>
      <c r="D32" s="91" t="s">
        <v>331</v>
      </c>
      <c r="E32" s="480" t="s">
        <v>140</v>
      </c>
      <c r="F32" s="480"/>
      <c r="G32"/>
    </row>
    <row r="33" spans="2:7" x14ac:dyDescent="0.25">
      <c r="B33"/>
      <c r="C33" s="584"/>
      <c r="D33" s="109"/>
      <c r="E33" s="585" t="str">
        <f>IF(D33&gt;0,D30/D33," ")</f>
        <v xml:space="preserve"> </v>
      </c>
      <c r="F33" s="586"/>
      <c r="G33"/>
    </row>
    <row r="34" spans="2:7" x14ac:dyDescent="0.25">
      <c r="B34"/>
      <c r="C34"/>
      <c r="D34"/>
      <c r="E34"/>
      <c r="F34"/>
      <c r="G34"/>
    </row>
    <row r="35" spans="2:7" x14ac:dyDescent="0.25">
      <c r="B35"/>
      <c r="C35" s="30" t="s">
        <v>144</v>
      </c>
      <c r="D35"/>
      <c r="E35"/>
      <c r="F35"/>
      <c r="G35"/>
    </row>
    <row r="36" spans="2:7" x14ac:dyDescent="0.25">
      <c r="B36"/>
      <c r="C36" s="31" t="s">
        <v>141</v>
      </c>
      <c r="D36"/>
      <c r="E36"/>
      <c r="F36"/>
      <c r="G36"/>
    </row>
    <row r="37" spans="2:7" x14ac:dyDescent="0.25">
      <c r="B37"/>
      <c r="C37" s="31" t="s">
        <v>268</v>
      </c>
      <c r="D37"/>
      <c r="E37"/>
      <c r="F37"/>
      <c r="G37"/>
    </row>
    <row r="38" spans="2:7" x14ac:dyDescent="0.25">
      <c r="B38"/>
      <c r="C38" s="31" t="s">
        <v>142</v>
      </c>
      <c r="D38"/>
      <c r="E38"/>
      <c r="F38"/>
      <c r="G38"/>
    </row>
    <row r="39" spans="2:7" x14ac:dyDescent="0.25">
      <c r="B39"/>
      <c r="C39" s="31" t="s">
        <v>387</v>
      </c>
      <c r="D39"/>
      <c r="E39"/>
      <c r="F39"/>
      <c r="G39"/>
    </row>
    <row r="40" spans="2:7" x14ac:dyDescent="0.25">
      <c r="B40"/>
      <c r="C40" s="31" t="s">
        <v>143</v>
      </c>
      <c r="D40"/>
      <c r="E40"/>
      <c r="F40"/>
      <c r="G40"/>
    </row>
    <row r="41" spans="2:7" x14ac:dyDescent="0.25">
      <c r="B41"/>
      <c r="C41" s="31" t="s">
        <v>660</v>
      </c>
      <c r="D41"/>
      <c r="E41"/>
      <c r="F41"/>
      <c r="G41"/>
    </row>
    <row r="42" spans="2:7" x14ac:dyDescent="0.25">
      <c r="B42"/>
      <c r="C42" s="32" t="s">
        <v>661</v>
      </c>
      <c r="D42"/>
      <c r="E42"/>
      <c r="F42"/>
      <c r="G42"/>
    </row>
    <row r="43" spans="2:7" x14ac:dyDescent="0.25">
      <c r="B43"/>
      <c r="C43"/>
      <c r="D43"/>
      <c r="E43"/>
      <c r="F43"/>
      <c r="G43"/>
    </row>
    <row r="44" spans="2:7" x14ac:dyDescent="0.25">
      <c r="B44"/>
      <c r="C44" s="40" t="s">
        <v>245</v>
      </c>
      <c r="D44" s="40" t="s">
        <v>246</v>
      </c>
      <c r="E44"/>
      <c r="F44"/>
      <c r="G44"/>
    </row>
    <row r="45" spans="2:7" x14ac:dyDescent="0.25">
      <c r="B45"/>
      <c r="C45" s="20" t="s">
        <v>639</v>
      </c>
      <c r="D45" s="20"/>
      <c r="E45"/>
      <c r="F45"/>
      <c r="G45"/>
    </row>
    <row r="46" spans="2:7" x14ac:dyDescent="0.25">
      <c r="B46"/>
      <c r="C46"/>
      <c r="D46"/>
      <c r="E46"/>
      <c r="F46"/>
      <c r="G46"/>
    </row>
    <row r="47" spans="2:7" ht="26.25" customHeight="1" x14ac:dyDescent="0.25">
      <c r="G47"/>
    </row>
  </sheetData>
  <sheetProtection selectLockedCells="1"/>
  <mergeCells count="27">
    <mergeCell ref="D5:E5"/>
    <mergeCell ref="B3:C3"/>
    <mergeCell ref="B4:C4"/>
    <mergeCell ref="B5:C5"/>
    <mergeCell ref="B1:C1"/>
    <mergeCell ref="B2:C2"/>
    <mergeCell ref="D2:E2"/>
    <mergeCell ref="D3:E3"/>
    <mergeCell ref="D4:E4"/>
    <mergeCell ref="D1:E1"/>
    <mergeCell ref="B21:C21"/>
    <mergeCell ref="C7:G7"/>
    <mergeCell ref="B12:C12"/>
    <mergeCell ref="B13:C13"/>
    <mergeCell ref="B14:C14"/>
    <mergeCell ref="B15:C15"/>
    <mergeCell ref="B16:C16"/>
    <mergeCell ref="B17:C17"/>
    <mergeCell ref="B18:C18"/>
    <mergeCell ref="B19:C19"/>
    <mergeCell ref="B20:C20"/>
    <mergeCell ref="D8:E8"/>
    <mergeCell ref="B22:C22"/>
    <mergeCell ref="D22:F22"/>
    <mergeCell ref="E32:F32"/>
    <mergeCell ref="C32:C33"/>
    <mergeCell ref="E33:F33"/>
  </mergeCells>
  <pageMargins left="0.51181102362204722" right="0.51181102362204722" top="0.78740157480314965" bottom="0.78740157480314965" header="0.31496062992125984" footer="0.31496062992125984"/>
  <pageSetup paperSize="9" scale="90" orientation="portrait" verticalDpi="1200" r:id="rId1"/>
  <headerFooter>
    <oddHeader>&amp;C&amp;"-,Negrito"&amp;14SEÇÃO DE APOIO ACADÊMICO
DEMONSTRATIVO DO CUSTO DE SOLICITAÇÃO DE INFRAESTRUTURA - CEBIMar</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dimension ref="A1:O1000"/>
  <sheetViews>
    <sheetView workbookViewId="0">
      <selection activeCell="E10" sqref="E10"/>
    </sheetView>
  </sheetViews>
  <sheetFormatPr defaultColWidth="14.42578125" defaultRowHeight="15" x14ac:dyDescent="0.25"/>
  <cols>
    <col min="1" max="1" width="79.42578125" style="224" customWidth="1"/>
    <col min="2" max="2" width="8" style="224" customWidth="1"/>
    <col min="3" max="3" width="9.85546875" style="224" customWidth="1"/>
    <col min="4" max="4" width="9.42578125" style="224" customWidth="1"/>
    <col min="5" max="5" width="11.7109375" style="224" customWidth="1"/>
    <col min="6" max="6" width="17.7109375" style="224" customWidth="1"/>
    <col min="7" max="7" width="14.85546875" style="224" customWidth="1"/>
    <col min="8" max="8" width="13.28515625" style="224" customWidth="1"/>
    <col min="9" max="9" width="13.7109375" style="224" customWidth="1"/>
    <col min="10" max="10" width="26.42578125" style="224" customWidth="1"/>
    <col min="11" max="11" width="8.85546875" style="224" customWidth="1"/>
    <col min="12" max="12" width="33.85546875" style="224" customWidth="1"/>
    <col min="13" max="13" width="59" style="224" customWidth="1"/>
    <col min="14" max="14" width="75.42578125" style="224" customWidth="1"/>
    <col min="15" max="15" width="65.42578125" style="224" customWidth="1"/>
    <col min="16" max="26" width="8.85546875" style="224" customWidth="1"/>
    <col min="27" max="16384" width="14.42578125" style="224"/>
  </cols>
  <sheetData>
    <row r="1" spans="1:15" x14ac:dyDescent="0.25">
      <c r="A1" s="223" t="s">
        <v>81</v>
      </c>
      <c r="B1" s="223" t="s">
        <v>86</v>
      </c>
      <c r="C1" s="223" t="s">
        <v>87</v>
      </c>
      <c r="D1" s="223" t="s">
        <v>78</v>
      </c>
      <c r="E1" s="223" t="s">
        <v>58</v>
      </c>
      <c r="F1" s="223" t="s">
        <v>88</v>
      </c>
      <c r="G1" s="223" t="s">
        <v>89</v>
      </c>
      <c r="H1" s="223" t="s">
        <v>755</v>
      </c>
      <c r="I1" s="223" t="s">
        <v>756</v>
      </c>
      <c r="J1" s="223" t="s">
        <v>90</v>
      </c>
      <c r="L1" s="225" t="s">
        <v>102</v>
      </c>
      <c r="M1" s="226" t="s">
        <v>103</v>
      </c>
      <c r="N1" s="227" t="s">
        <v>104</v>
      </c>
      <c r="O1" s="227" t="s">
        <v>105</v>
      </c>
    </row>
    <row r="2" spans="1:15" x14ac:dyDescent="0.25">
      <c r="A2" s="15" t="s">
        <v>91</v>
      </c>
      <c r="B2" s="235" t="s">
        <v>754</v>
      </c>
      <c r="C2" s="235" t="s">
        <v>754</v>
      </c>
      <c r="D2" s="181" t="s">
        <v>754</v>
      </c>
      <c r="E2" s="16">
        <v>20</v>
      </c>
      <c r="F2" s="181" t="s">
        <v>754</v>
      </c>
      <c r="G2" s="235" t="s">
        <v>754</v>
      </c>
      <c r="H2" s="181" t="s">
        <v>754</v>
      </c>
      <c r="I2" s="181" t="s">
        <v>754</v>
      </c>
      <c r="J2" s="235" t="s">
        <v>754</v>
      </c>
      <c r="L2" s="226" t="s">
        <v>103</v>
      </c>
      <c r="M2" s="228" t="s">
        <v>91</v>
      </c>
      <c r="N2" s="228" t="s">
        <v>95</v>
      </c>
      <c r="O2" s="228" t="s">
        <v>96</v>
      </c>
    </row>
    <row r="3" spans="1:15" x14ac:dyDescent="0.25">
      <c r="A3" s="15" t="s">
        <v>92</v>
      </c>
      <c r="B3" s="236">
        <v>31</v>
      </c>
      <c r="C3" s="236">
        <v>48</v>
      </c>
      <c r="D3" s="181" t="s">
        <v>754</v>
      </c>
      <c r="E3" s="16">
        <v>20</v>
      </c>
      <c r="F3" s="181" t="s">
        <v>754</v>
      </c>
      <c r="G3" s="235" t="s">
        <v>754</v>
      </c>
      <c r="H3" s="181" t="s">
        <v>754</v>
      </c>
      <c r="I3" s="181" t="s">
        <v>754</v>
      </c>
      <c r="J3" s="235" t="s">
        <v>754</v>
      </c>
      <c r="L3" s="227" t="s">
        <v>104</v>
      </c>
      <c r="M3" s="228" t="s">
        <v>92</v>
      </c>
      <c r="N3" s="228" t="s">
        <v>889</v>
      </c>
      <c r="O3" s="228" t="s">
        <v>892</v>
      </c>
    </row>
    <row r="4" spans="1:15" x14ac:dyDescent="0.25">
      <c r="A4" s="15" t="s">
        <v>93</v>
      </c>
      <c r="B4" s="235" t="s">
        <v>754</v>
      </c>
      <c r="C4" s="235" t="s">
        <v>754</v>
      </c>
      <c r="D4" s="181" t="s">
        <v>754</v>
      </c>
      <c r="E4" s="16">
        <v>15</v>
      </c>
      <c r="F4" s="181" t="s">
        <v>754</v>
      </c>
      <c r="G4" s="235" t="s">
        <v>754</v>
      </c>
      <c r="H4" s="181" t="s">
        <v>754</v>
      </c>
      <c r="I4" s="181" t="s">
        <v>754</v>
      </c>
      <c r="J4" s="235" t="s">
        <v>754</v>
      </c>
      <c r="L4" s="227" t="s">
        <v>105</v>
      </c>
      <c r="M4" s="228" t="s">
        <v>93</v>
      </c>
      <c r="N4" s="228" t="s">
        <v>891</v>
      </c>
      <c r="O4" s="228" t="s">
        <v>98</v>
      </c>
    </row>
    <row r="5" spans="1:15" x14ac:dyDescent="0.25">
      <c r="A5" s="15" t="s">
        <v>94</v>
      </c>
      <c r="B5" s="236">
        <v>52</v>
      </c>
      <c r="C5" s="236">
        <v>90</v>
      </c>
      <c r="D5" s="181" t="s">
        <v>754</v>
      </c>
      <c r="E5" s="16">
        <v>26</v>
      </c>
      <c r="F5" s="181" t="s">
        <v>754</v>
      </c>
      <c r="G5" s="235" t="s">
        <v>754</v>
      </c>
      <c r="H5" s="181" t="s">
        <v>754</v>
      </c>
      <c r="I5" s="181" t="s">
        <v>754</v>
      </c>
      <c r="J5" s="235" t="s">
        <v>754</v>
      </c>
      <c r="N5" s="228" t="s">
        <v>757</v>
      </c>
      <c r="O5" s="228" t="s">
        <v>99</v>
      </c>
    </row>
    <row r="6" spans="1:15" x14ac:dyDescent="0.25">
      <c r="A6" s="15" t="s">
        <v>95</v>
      </c>
      <c r="B6" s="236">
        <v>31</v>
      </c>
      <c r="C6" s="236">
        <v>48</v>
      </c>
      <c r="D6" s="181" t="s">
        <v>754</v>
      </c>
      <c r="E6" s="16">
        <v>15</v>
      </c>
      <c r="F6" s="17">
        <v>0</v>
      </c>
      <c r="G6" s="236">
        <v>0</v>
      </c>
      <c r="H6" s="181" t="s">
        <v>754</v>
      </c>
      <c r="I6" s="188">
        <v>0</v>
      </c>
      <c r="J6" s="236">
        <v>0</v>
      </c>
      <c r="O6" s="228" t="s">
        <v>100</v>
      </c>
    </row>
    <row r="7" spans="1:15" x14ac:dyDescent="0.25">
      <c r="A7" s="15" t="s">
        <v>889</v>
      </c>
      <c r="B7" s="236">
        <v>31</v>
      </c>
      <c r="C7" s="236">
        <v>48</v>
      </c>
      <c r="D7" s="181" t="s">
        <v>754</v>
      </c>
      <c r="E7" s="16">
        <v>5</v>
      </c>
      <c r="F7" s="17">
        <v>0</v>
      </c>
      <c r="G7" s="236">
        <v>0</v>
      </c>
      <c r="H7" s="181" t="s">
        <v>754</v>
      </c>
      <c r="I7" s="188">
        <v>0</v>
      </c>
      <c r="J7" s="236">
        <v>0</v>
      </c>
      <c r="O7" s="228" t="s">
        <v>101</v>
      </c>
    </row>
    <row r="8" spans="1:15" x14ac:dyDescent="0.25">
      <c r="A8" s="15" t="s">
        <v>891</v>
      </c>
      <c r="B8" s="235">
        <v>0</v>
      </c>
      <c r="C8" s="236">
        <v>0</v>
      </c>
      <c r="D8" s="181" t="s">
        <v>754</v>
      </c>
      <c r="E8" s="16">
        <v>0</v>
      </c>
      <c r="F8" s="181">
        <v>0</v>
      </c>
      <c r="G8" s="235">
        <v>0</v>
      </c>
      <c r="H8" s="181" t="s">
        <v>754</v>
      </c>
      <c r="I8" s="188">
        <v>0</v>
      </c>
      <c r="J8" s="235">
        <v>0</v>
      </c>
    </row>
    <row r="9" spans="1:15" x14ac:dyDescent="0.25">
      <c r="A9" s="15" t="s">
        <v>96</v>
      </c>
      <c r="B9" s="235" t="s">
        <v>754</v>
      </c>
      <c r="C9" s="236">
        <v>48</v>
      </c>
      <c r="D9" s="181" t="s">
        <v>754</v>
      </c>
      <c r="E9" s="16">
        <v>20</v>
      </c>
      <c r="F9" s="181" t="s">
        <v>754</v>
      </c>
      <c r="G9" s="235" t="s">
        <v>754</v>
      </c>
      <c r="H9" s="181" t="s">
        <v>754</v>
      </c>
      <c r="I9" s="188">
        <v>0</v>
      </c>
      <c r="J9" s="235">
        <v>0</v>
      </c>
    </row>
    <row r="10" spans="1:15" x14ac:dyDescent="0.25">
      <c r="A10" s="229" t="s">
        <v>98</v>
      </c>
      <c r="B10" s="236">
        <v>31</v>
      </c>
      <c r="C10" s="236">
        <v>48</v>
      </c>
      <c r="D10" s="181" t="s">
        <v>754</v>
      </c>
      <c r="E10" s="16">
        <v>20</v>
      </c>
      <c r="F10" s="17">
        <v>0</v>
      </c>
      <c r="G10" s="236">
        <v>9</v>
      </c>
      <c r="H10" s="181" t="s">
        <v>754</v>
      </c>
      <c r="I10" s="188">
        <v>0</v>
      </c>
      <c r="J10" s="236">
        <v>51</v>
      </c>
    </row>
    <row r="11" spans="1:15" x14ac:dyDescent="0.25">
      <c r="A11" s="228" t="s">
        <v>892</v>
      </c>
      <c r="B11" s="236">
        <v>31</v>
      </c>
      <c r="C11" s="236">
        <v>46</v>
      </c>
      <c r="D11" s="181" t="s">
        <v>754</v>
      </c>
      <c r="E11" s="230">
        <v>20</v>
      </c>
      <c r="F11" s="17">
        <v>9</v>
      </c>
      <c r="G11" s="236">
        <v>0</v>
      </c>
      <c r="H11" s="181" t="s">
        <v>754</v>
      </c>
      <c r="I11" s="188">
        <v>0</v>
      </c>
      <c r="J11" s="236">
        <v>0</v>
      </c>
    </row>
    <row r="12" spans="1:15" x14ac:dyDescent="0.25">
      <c r="A12" s="15" t="s">
        <v>99</v>
      </c>
      <c r="B12" s="236">
        <v>31</v>
      </c>
      <c r="C12" s="236">
        <v>48</v>
      </c>
      <c r="D12" s="181" t="s">
        <v>754</v>
      </c>
      <c r="E12" s="16">
        <v>20</v>
      </c>
      <c r="F12" s="17">
        <v>13</v>
      </c>
      <c r="G12" s="236">
        <v>13</v>
      </c>
      <c r="H12" s="181" t="s">
        <v>754</v>
      </c>
      <c r="I12" s="188">
        <v>0</v>
      </c>
      <c r="J12" s="236">
        <v>64</v>
      </c>
    </row>
    <row r="13" spans="1:15" x14ac:dyDescent="0.25">
      <c r="A13" s="15" t="s">
        <v>100</v>
      </c>
      <c r="B13" s="236">
        <v>41</v>
      </c>
      <c r="C13" s="236">
        <v>53</v>
      </c>
      <c r="D13" s="181" t="s">
        <v>754</v>
      </c>
      <c r="E13" s="16">
        <v>23</v>
      </c>
      <c r="F13" s="17">
        <v>37</v>
      </c>
      <c r="G13" s="236">
        <v>37</v>
      </c>
      <c r="H13" s="181" t="s">
        <v>754</v>
      </c>
      <c r="I13" s="188">
        <v>0</v>
      </c>
      <c r="J13" s="236">
        <v>77</v>
      </c>
    </row>
    <row r="14" spans="1:15" x14ac:dyDescent="0.25">
      <c r="A14" s="15" t="s">
        <v>101</v>
      </c>
      <c r="B14" s="236">
        <v>52</v>
      </c>
      <c r="C14" s="236">
        <v>90</v>
      </c>
      <c r="D14" s="181" t="s">
        <v>754</v>
      </c>
      <c r="E14" s="16">
        <v>26</v>
      </c>
      <c r="F14" s="17">
        <v>54</v>
      </c>
      <c r="G14" s="236">
        <v>54</v>
      </c>
      <c r="H14" s="181" t="s">
        <v>754</v>
      </c>
      <c r="I14" s="188">
        <v>0</v>
      </c>
      <c r="J14" s="236">
        <v>96</v>
      </c>
    </row>
    <row r="15" spans="1:15" x14ac:dyDescent="0.25">
      <c r="A15" s="15" t="s">
        <v>757</v>
      </c>
      <c r="B15" s="236">
        <v>0</v>
      </c>
      <c r="C15" s="236">
        <v>0</v>
      </c>
      <c r="D15" s="181" t="s">
        <v>754</v>
      </c>
      <c r="E15" s="18">
        <v>0</v>
      </c>
      <c r="F15" s="17">
        <v>0</v>
      </c>
      <c r="G15" s="236">
        <v>0</v>
      </c>
      <c r="H15" s="181" t="s">
        <v>754</v>
      </c>
      <c r="I15" s="17">
        <v>0</v>
      </c>
      <c r="J15" s="236">
        <v>0</v>
      </c>
    </row>
    <row r="17" spans="1:6" x14ac:dyDescent="0.25">
      <c r="A17" s="231" t="s">
        <v>389</v>
      </c>
    </row>
    <row r="18" spans="1:6" x14ac:dyDescent="0.25">
      <c r="A18" s="231" t="s">
        <v>119</v>
      </c>
    </row>
    <row r="19" spans="1:6" x14ac:dyDescent="0.25">
      <c r="A19" s="231" t="s">
        <v>758</v>
      </c>
      <c r="E19" s="223" t="s">
        <v>756</v>
      </c>
      <c r="F19" s="232" t="s">
        <v>790</v>
      </c>
    </row>
    <row r="20" spans="1:6" x14ac:dyDescent="0.25">
      <c r="A20" s="231" t="s">
        <v>388</v>
      </c>
    </row>
    <row r="21" spans="1:6" ht="15.75" customHeight="1" x14ac:dyDescent="0.25">
      <c r="A21" s="231" t="s">
        <v>120</v>
      </c>
    </row>
    <row r="22" spans="1:6" ht="15.75" customHeight="1" x14ac:dyDescent="0.25">
      <c r="A22" s="233" t="s">
        <v>265</v>
      </c>
    </row>
    <row r="23" spans="1:6" ht="15.75" customHeight="1" x14ac:dyDescent="0.25">
      <c r="A23" s="233" t="s">
        <v>266</v>
      </c>
    </row>
    <row r="24" spans="1:6" ht="15.75" customHeight="1" x14ac:dyDescent="0.25"/>
    <row r="25" spans="1:6" ht="15.75" customHeight="1" x14ac:dyDescent="0.25">
      <c r="A25" s="231" t="s">
        <v>332</v>
      </c>
      <c r="B25" s="231" t="s">
        <v>333</v>
      </c>
    </row>
    <row r="26" spans="1:6" ht="15.75" customHeight="1" x14ac:dyDescent="0.25">
      <c r="A26" s="231" t="s">
        <v>334</v>
      </c>
      <c r="B26" s="234">
        <v>167</v>
      </c>
    </row>
    <row r="27" spans="1:6" ht="15.75" customHeight="1" x14ac:dyDescent="0.25">
      <c r="A27" s="231" t="s">
        <v>335</v>
      </c>
      <c r="B27" s="234">
        <v>146</v>
      </c>
    </row>
    <row r="28" spans="1:6" ht="15.75" customHeight="1" x14ac:dyDescent="0.25">
      <c r="A28" s="231" t="s">
        <v>336</v>
      </c>
      <c r="B28" s="234">
        <v>16</v>
      </c>
    </row>
    <row r="29" spans="1:6" ht="15.75" customHeight="1" x14ac:dyDescent="0.25"/>
    <row r="30" spans="1:6" ht="15.75" customHeight="1" x14ac:dyDescent="0.25"/>
    <row r="31" spans="1:6" ht="15.75" customHeight="1" x14ac:dyDescent="0.25"/>
    <row r="32" spans="1:6"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ortState ref="A23:A27">
    <sortCondition ref="A23"/>
  </sortState>
  <pageMargins left="0.511811024" right="0.511811024" top="0.78740157499999996" bottom="0.78740157499999996" header="0.31496062000000002" footer="0.31496062000000002"/>
  <pageSetup paperSize="9" orientation="portrait" verticalDpi="120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8"/>
  <dimension ref="A1:S202"/>
  <sheetViews>
    <sheetView topLeftCell="A127" zoomScale="83" zoomScaleNormal="83" workbookViewId="0">
      <selection activeCell="A148" sqref="A1:XFD1048576"/>
    </sheetView>
  </sheetViews>
  <sheetFormatPr defaultColWidth="8.85546875" defaultRowHeight="15" x14ac:dyDescent="0.25"/>
  <cols>
    <col min="1" max="1" width="10.7109375" style="157" bestFit="1" customWidth="1"/>
    <col min="2" max="2" width="35.42578125" style="154" bestFit="1" customWidth="1"/>
    <col min="3" max="3" width="47.42578125" style="154" customWidth="1"/>
    <col min="4" max="4" width="57.28515625" style="154" bestFit="1" customWidth="1"/>
    <col min="5" max="5" width="12.85546875" style="1" customWidth="1"/>
    <col min="6" max="6" width="14.42578125" style="1" customWidth="1"/>
    <col min="7" max="7" width="184.42578125" style="154" customWidth="1"/>
    <col min="8" max="8" width="18.7109375" style="157" bestFit="1" customWidth="1"/>
    <col min="11" max="11" width="10.7109375" customWidth="1"/>
    <col min="12" max="12" width="25.7109375" customWidth="1"/>
    <col min="13" max="13" width="46.7109375" customWidth="1"/>
    <col min="14" max="14" width="56.7109375" customWidth="1"/>
    <col min="15" max="15" width="12.7109375" style="2" customWidth="1"/>
    <col min="16" max="16" width="13.7109375" style="214" customWidth="1"/>
    <col min="17" max="17" width="183.7109375" customWidth="1"/>
    <col min="18" max="18" width="18.7109375" style="216" customWidth="1"/>
  </cols>
  <sheetData>
    <row r="1" spans="1:19" ht="24.95" customHeight="1" x14ac:dyDescent="0.25">
      <c r="S1">
        <v>115</v>
      </c>
    </row>
    <row r="2" spans="1:19" s="144" customFormat="1" ht="27.95" customHeight="1" x14ac:dyDescent="0.25">
      <c r="A2" s="150" t="s">
        <v>592</v>
      </c>
      <c r="B2" s="152" t="s">
        <v>513</v>
      </c>
      <c r="C2" s="152" t="s">
        <v>514</v>
      </c>
      <c r="D2" s="152" t="s">
        <v>517</v>
      </c>
      <c r="E2" s="150" t="s">
        <v>515</v>
      </c>
      <c r="F2" s="150" t="s">
        <v>516</v>
      </c>
      <c r="G2" s="152" t="s">
        <v>518</v>
      </c>
      <c r="H2" s="150" t="s">
        <v>577</v>
      </c>
      <c r="K2" s="150" t="s">
        <v>592</v>
      </c>
      <c r="L2" s="152" t="s">
        <v>513</v>
      </c>
      <c r="M2" s="152" t="s">
        <v>514</v>
      </c>
      <c r="N2" s="152" t="s">
        <v>517</v>
      </c>
      <c r="O2" s="220" t="s">
        <v>515</v>
      </c>
      <c r="P2" s="215" t="s">
        <v>516</v>
      </c>
      <c r="Q2" s="152" t="s">
        <v>518</v>
      </c>
      <c r="R2" s="149" t="s">
        <v>577</v>
      </c>
    </row>
    <row r="3" spans="1:19" s="144" customFormat="1" ht="27.95" customHeight="1" x14ac:dyDescent="0.25">
      <c r="A3" s="150"/>
      <c r="B3" s="152"/>
      <c r="C3" s="152"/>
      <c r="D3" s="152"/>
      <c r="E3" s="150"/>
      <c r="F3" s="150"/>
      <c r="G3" s="152"/>
      <c r="H3" s="150"/>
      <c r="K3" s="217">
        <f>INDEX(A4:A$202,$S$1)</f>
        <v>1107</v>
      </c>
      <c r="L3" s="217" t="str">
        <f>INDEX(B4:B$202,$S$1)</f>
        <v>Projeto do CEBIMar</v>
      </c>
      <c r="M3" s="217" t="str">
        <f>INDEX(C4:C$202,$S$1)</f>
        <v>Projeto de formação discente</v>
      </c>
      <c r="N3" s="217" t="str">
        <f>INDEX(D4:D$202,$S$1)</f>
        <v>Ronaldo Bastos Francini Filho</v>
      </c>
      <c r="O3" s="221">
        <f>INDEX(E4:E$202,$S$1)</f>
        <v>44536</v>
      </c>
      <c r="P3" s="218">
        <f>INDEX(F4:F$202,$S$1)</f>
        <v>44895</v>
      </c>
      <c r="Q3" s="217" t="str">
        <f>INDEX(G4:G$202,$S$1)</f>
        <v>Diversidade de larvas competentes de peixe recifais no litoral norte do Estado de São Paulo</v>
      </c>
      <c r="R3" s="219">
        <f>INDEX(H4:H$202,$S$1)</f>
        <v>0</v>
      </c>
    </row>
    <row r="4" spans="1:19" s="144" customFormat="1" ht="27.95" customHeight="1" x14ac:dyDescent="0.25">
      <c r="A4" s="150" t="s">
        <v>734</v>
      </c>
      <c r="B4" s="152" t="s">
        <v>735</v>
      </c>
      <c r="C4" s="161" t="s">
        <v>739</v>
      </c>
      <c r="D4" s="161" t="s">
        <v>739</v>
      </c>
      <c r="E4" s="150" t="s">
        <v>737</v>
      </c>
      <c r="F4" s="150" t="s">
        <v>738</v>
      </c>
      <c r="G4" s="152" t="s">
        <v>736</v>
      </c>
      <c r="H4" s="150"/>
      <c r="K4" s="217">
        <f>INDEX(A5:A$202,$S$1)</f>
        <v>1108</v>
      </c>
      <c r="L4" s="217" t="str">
        <f>INDEX(B5:B$202,$S$1)</f>
        <v>Projeto do CEBIMar</v>
      </c>
      <c r="M4" s="217" t="str">
        <f>INDEX(C5:C$202,$S$1)</f>
        <v>Projeto de docente ou pesquisador</v>
      </c>
      <c r="N4" s="217" t="str">
        <f>INDEX(D5:D$202,$S$1)</f>
        <v>Samuel Coelho de Faria</v>
      </c>
      <c r="O4" s="221">
        <f>INDEX(E5:E$202,$S$1)</f>
        <v>44536</v>
      </c>
      <c r="P4" s="218">
        <f>INDEX(F5:F$202,$S$1)</f>
        <v>44711</v>
      </c>
      <c r="Q4" s="217" t="str">
        <f>INDEX(G5:G$202,$S$1)</f>
        <v>Ecofisiologia em recifes de coral: uma perspectiva bioquímica e evolutiva</v>
      </c>
      <c r="R4" s="219">
        <f>INDEX(H5:H$202,$S$1)</f>
        <v>0</v>
      </c>
    </row>
    <row r="5" spans="1:19" s="144" customFormat="1" ht="27.95" customHeight="1" x14ac:dyDescent="0.25">
      <c r="A5" s="150">
        <v>101</v>
      </c>
      <c r="B5" s="152" t="s">
        <v>597</v>
      </c>
      <c r="C5" s="152" t="s">
        <v>598</v>
      </c>
      <c r="D5" s="152" t="s">
        <v>598</v>
      </c>
      <c r="E5" s="149">
        <v>43101</v>
      </c>
      <c r="F5" s="149">
        <v>47484</v>
      </c>
      <c r="G5" s="152" t="s">
        <v>598</v>
      </c>
      <c r="H5" s="150"/>
      <c r="I5" s="145"/>
      <c r="K5" s="217">
        <f>INDEX(A6:A$202,$S$1)</f>
        <v>1109</v>
      </c>
      <c r="L5" s="217" t="str">
        <f>INDEX(B6:B$202,$S$1)</f>
        <v>Projeto do CEBIMar</v>
      </c>
      <c r="M5" s="217" t="str">
        <f>INDEX(C6:C$202,$S$1)</f>
        <v>Projeto de docente ou pesquisador</v>
      </c>
      <c r="N5" s="217" t="str">
        <f>INDEX(D6:D$202,$S$1)</f>
        <v>Alvaro Esteves Migotto</v>
      </c>
      <c r="O5" s="221">
        <f>INDEX(E6:E$202,$S$1)</f>
        <v>44501</v>
      </c>
      <c r="P5" s="218">
        <f>INDEX(F6:F$202,$S$1)</f>
        <v>45596</v>
      </c>
      <c r="Q5" s="217" t="str">
        <f>INDEX(G6:G$202,$S$1)</f>
        <v xml:space="preserve">Ecologia das principais espécies exóticas nas comunidades bentônicas de ambientes recifais no Refúgio de Alcatrazes </v>
      </c>
      <c r="R5" s="219">
        <f>INDEX(H6:H$202,$S$1)</f>
        <v>0</v>
      </c>
    </row>
    <row r="6" spans="1:19" s="143" customFormat="1" ht="27.95" customHeight="1" x14ac:dyDescent="0.25">
      <c r="A6" s="150">
        <v>769</v>
      </c>
      <c r="B6" s="152" t="s">
        <v>390</v>
      </c>
      <c r="C6" s="152" t="s">
        <v>391</v>
      </c>
      <c r="D6" s="152" t="s">
        <v>394</v>
      </c>
      <c r="E6" s="150" t="s">
        <v>392</v>
      </c>
      <c r="F6" s="150" t="s">
        <v>393</v>
      </c>
      <c r="G6" s="152" t="s">
        <v>395</v>
      </c>
      <c r="H6" s="149">
        <v>40816</v>
      </c>
      <c r="I6" s="145"/>
      <c r="K6" s="217">
        <f>INDEX(A7:A$202,$S$1)</f>
        <v>1110</v>
      </c>
      <c r="L6" s="217" t="str">
        <f>INDEX(B7:B$202,$S$1)</f>
        <v>Mestrado</v>
      </c>
      <c r="M6" s="217" t="str">
        <f>INDEX(C7:C$202,$S$1)</f>
        <v>Projeto Externo - de Outra Unidade da USP</v>
      </c>
      <c r="N6" s="217" t="str">
        <f>INDEX(D7:D$202,$S$1)</f>
        <v>Sónia Cristina da Silva Andrade</v>
      </c>
      <c r="O6" s="221">
        <f>INDEX(E7:E$202,$S$1)</f>
        <v>44578</v>
      </c>
      <c r="P6" s="218">
        <f>INDEX(F7:F$202,$S$1)</f>
        <v>45110</v>
      </c>
      <c r="Q6" s="217" t="str">
        <f>INDEX(G7:G$202,$S$1)</f>
        <v>Análise dos perfis de expressão gênica e adaptação local em Littoraria flava (Mollusca: Gastropoda).</v>
      </c>
      <c r="R6" s="219">
        <f>INDEX(H7:H$202,$S$1)</f>
        <v>0</v>
      </c>
    </row>
    <row r="7" spans="1:19" s="143" customFormat="1" ht="27.95" customHeight="1" x14ac:dyDescent="0.25">
      <c r="A7" s="150">
        <v>791</v>
      </c>
      <c r="B7" s="152" t="s">
        <v>396</v>
      </c>
      <c r="C7" s="152" t="s">
        <v>391</v>
      </c>
      <c r="D7" s="152" t="s">
        <v>399</v>
      </c>
      <c r="E7" s="150" t="s">
        <v>397</v>
      </c>
      <c r="F7" s="150" t="s">
        <v>398</v>
      </c>
      <c r="G7" s="152" t="s">
        <v>400</v>
      </c>
      <c r="H7" s="149">
        <v>41048</v>
      </c>
      <c r="K7" s="217">
        <f>INDEX(A8:A$202,$S$1)</f>
        <v>1111</v>
      </c>
      <c r="L7" s="217" t="str">
        <f>INDEX(B8:B$202,$S$1)</f>
        <v>Mestrado</v>
      </c>
      <c r="M7" s="217" t="str">
        <f>INDEX(C8:C$202,$S$1)</f>
        <v>Outras instituições governamentais brasileiras</v>
      </c>
      <c r="N7" s="217" t="str">
        <f>INDEX(D8:D$202,$S$1)</f>
        <v>Kátia Capel</v>
      </c>
      <c r="O7" s="221">
        <f>INDEX(E8:E$202,$S$1)</f>
        <v>44572</v>
      </c>
      <c r="P7" s="218">
        <f>INDEX(F8:F$202,$S$1)</f>
        <v>45351</v>
      </c>
      <c r="Q7" s="217" t="str">
        <f>INDEX(G8:G$202,$S$1)</f>
        <v>Desenvolvimento de técnicas moleculares (eDNA) para detecção precoce de espécies marinhas exóticas.</v>
      </c>
      <c r="R7" s="219">
        <f>INDEX(H8:H$202,$S$1)</f>
        <v>0</v>
      </c>
    </row>
    <row r="8" spans="1:19" s="143" customFormat="1" ht="27.95" customHeight="1" x14ac:dyDescent="0.25">
      <c r="A8" s="150">
        <v>794</v>
      </c>
      <c r="B8" s="152" t="s">
        <v>396</v>
      </c>
      <c r="C8" s="152" t="s">
        <v>401</v>
      </c>
      <c r="D8" s="152" t="s">
        <v>404</v>
      </c>
      <c r="E8" s="150" t="s">
        <v>402</v>
      </c>
      <c r="F8" s="150" t="s">
        <v>403</v>
      </c>
      <c r="G8" s="152" t="s">
        <v>405</v>
      </c>
      <c r="H8" s="149">
        <v>41135</v>
      </c>
      <c r="K8" s="217">
        <f>INDEX(A9:A$202,$S$1)</f>
        <v>1112</v>
      </c>
      <c r="L8" s="217" t="str">
        <f>INDEX(B9:B$202,$S$1)</f>
        <v>Projeto autônomo</v>
      </c>
      <c r="M8" s="217" t="str">
        <f>INDEX(C9:C$202,$S$1)</f>
        <v>Projeto do CEBIMar</v>
      </c>
      <c r="N8" s="217" t="str">
        <f>INDEX(D9:D$202,$S$1)</f>
        <v>André Gustavo Tempone Cardoso</v>
      </c>
      <c r="O8" s="221">
        <f>INDEX(E9:E$202,$S$1)</f>
        <v>43524</v>
      </c>
      <c r="P8" s="218">
        <f>INDEX(F9:F$202,$S$1)</f>
        <v>44620</v>
      </c>
      <c r="Q8" s="217" t="str">
        <f>INDEX(G9:G$202,$S$1)</f>
        <v xml:space="preserve">Investigação in vitro do Potencial Anti-Leishmania de Metabólitos Marinhos </v>
      </c>
      <c r="R8" s="219">
        <f>INDEX(H9:H$202,$S$1)</f>
        <v>0</v>
      </c>
    </row>
    <row r="9" spans="1:19" s="143" customFormat="1" ht="27.95" customHeight="1" x14ac:dyDescent="0.25">
      <c r="A9" s="150">
        <v>856</v>
      </c>
      <c r="B9" s="152" t="s">
        <v>390</v>
      </c>
      <c r="C9" s="152" t="s">
        <v>407</v>
      </c>
      <c r="D9" s="152" t="s">
        <v>409</v>
      </c>
      <c r="E9" s="150" t="s">
        <v>408</v>
      </c>
      <c r="F9" s="150" t="s">
        <v>531</v>
      </c>
      <c r="G9" s="152" t="s">
        <v>520</v>
      </c>
      <c r="H9" s="149">
        <v>41934</v>
      </c>
      <c r="K9" s="217">
        <f>INDEX(A10:A$202,$S$1)</f>
        <v>1113</v>
      </c>
      <c r="L9" s="217" t="str">
        <f>INDEX(B10:B$202,$S$1)</f>
        <v>Pós-Doutorado</v>
      </c>
      <c r="M9" s="217" t="str">
        <f>INDEX(C10:C$202,$S$1)</f>
        <v>Projeto do NP-BioMar</v>
      </c>
      <c r="N9" s="217" t="str">
        <f>INDEX(D10:D$202,$S$1)</f>
        <v>Jorge Audino</v>
      </c>
      <c r="O9" s="221">
        <f>INDEX(E10:E$202,$S$1)</f>
        <v>44564</v>
      </c>
      <c r="P9" s="218">
        <f>INDEX(F10:F$202,$S$1)</f>
        <v>45263</v>
      </c>
      <c r="Q9" s="217" t="str">
        <f>INDEX(G10:G$202,$S$1)</f>
        <v>Diversidade e evolução de sistemas sensoriais em bivalves: uma abordagem funcional unificada com base em transcriptoma comparativo e microscopia integrativa</v>
      </c>
      <c r="R9" s="219">
        <f>INDEX(H10:H$202,$S$1)</f>
        <v>0</v>
      </c>
    </row>
    <row r="10" spans="1:19" s="143" customFormat="1" ht="27.95" customHeight="1" x14ac:dyDescent="0.25">
      <c r="A10" s="150">
        <v>868</v>
      </c>
      <c r="B10" s="152" t="s">
        <v>406</v>
      </c>
      <c r="C10" s="152" t="s">
        <v>401</v>
      </c>
      <c r="D10" s="152" t="s">
        <v>415</v>
      </c>
      <c r="E10" s="150" t="s">
        <v>413</v>
      </c>
      <c r="F10" s="150" t="s">
        <v>414</v>
      </c>
      <c r="G10" s="152" t="s">
        <v>416</v>
      </c>
      <c r="H10" s="149">
        <v>41746</v>
      </c>
      <c r="K10" s="217">
        <f>INDEX(A11:A$202,$S$1)</f>
        <v>1114</v>
      </c>
      <c r="L10" s="217">
        <f>INDEX(B11:B$202,$S$1)</f>
        <v>0</v>
      </c>
      <c r="M10" s="217">
        <f>INDEX(C11:C$202,$S$1)</f>
        <v>0</v>
      </c>
      <c r="N10" s="217">
        <f>INDEX(D11:D$202,$S$1)</f>
        <v>0</v>
      </c>
      <c r="O10" s="221">
        <f>INDEX(E11:E$202,$S$1)</f>
        <v>0</v>
      </c>
      <c r="P10" s="218">
        <f>INDEX(F11:F$202,$S$1)</f>
        <v>0</v>
      </c>
      <c r="Q10" s="217">
        <f>INDEX(G11:G$202,$S$1)</f>
        <v>0</v>
      </c>
      <c r="R10" s="219">
        <f>INDEX(H11:H$202,$S$1)</f>
        <v>0</v>
      </c>
    </row>
    <row r="11" spans="1:19" s="143" customFormat="1" ht="27.95" customHeight="1" x14ac:dyDescent="0.25">
      <c r="A11" s="150">
        <v>874</v>
      </c>
      <c r="B11" s="152" t="s">
        <v>406</v>
      </c>
      <c r="C11" s="152" t="s">
        <v>401</v>
      </c>
      <c r="D11" s="152" t="s">
        <v>418</v>
      </c>
      <c r="E11" s="150" t="s">
        <v>417</v>
      </c>
      <c r="F11" s="150" t="s">
        <v>532</v>
      </c>
      <c r="G11" s="152" t="s">
        <v>419</v>
      </c>
      <c r="H11" s="149">
        <v>41933</v>
      </c>
      <c r="K11" s="217">
        <f>INDEX(A12:A$202,$S$1)</f>
        <v>1115</v>
      </c>
      <c r="L11" s="217" t="str">
        <f>INDEX(B12:B$202,$S$1)</f>
        <v>Doutorado</v>
      </c>
      <c r="M11" s="217" t="str">
        <f>INDEX(C12:C$202,$S$1)</f>
        <v>Projeto do CEBIMar</v>
      </c>
      <c r="N11" s="217" t="str">
        <f>INDEX(D12:D$202,$S$1)</f>
        <v>Ronaldo Bastos Francini Filho</v>
      </c>
      <c r="O11" s="221">
        <f>INDEX(E12:E$202,$S$1)</f>
        <v>44662</v>
      </c>
      <c r="P11" s="218">
        <f>INDEX(F12:F$202,$S$1)</f>
        <v>46050</v>
      </c>
      <c r="Q11" s="217" t="str">
        <f>INDEX(G12:G$202,$S$1)</f>
        <v>Habitats críticos para o assentamento de peixes recifais no Atlântico Sul Ocidental</v>
      </c>
      <c r="R11" s="219">
        <f>INDEX(H12:H$202,$S$1)</f>
        <v>0</v>
      </c>
    </row>
    <row r="12" spans="1:19" s="143" customFormat="1" ht="27.95" customHeight="1" x14ac:dyDescent="0.25">
      <c r="A12" s="150">
        <v>889</v>
      </c>
      <c r="B12" s="152" t="s">
        <v>390</v>
      </c>
      <c r="C12" s="152" t="s">
        <v>401</v>
      </c>
      <c r="D12" s="152" t="s">
        <v>420</v>
      </c>
      <c r="E12" s="150" t="s">
        <v>417</v>
      </c>
      <c r="F12" s="150" t="s">
        <v>533</v>
      </c>
      <c r="G12" s="152" t="s">
        <v>421</v>
      </c>
      <c r="H12" s="149">
        <v>41865</v>
      </c>
      <c r="K12" s="217">
        <f>INDEX(A13:A$202,$S$1)</f>
        <v>1116</v>
      </c>
      <c r="L12" s="217" t="str">
        <f>INDEX(B13:B$202,$S$1)</f>
        <v>Projeto autônomo</v>
      </c>
      <c r="M12" s="217" t="str">
        <f>INDEX(C13:C$202,$S$1)</f>
        <v>Projeto do CEBIMar</v>
      </c>
      <c r="N12" s="217" t="str">
        <f>INDEX(D13:D$202,$S$1)</f>
        <v>Fernanda Giannini/Aurea Maria Ciotti</v>
      </c>
      <c r="O12" s="221">
        <f>INDEX(E13:E$202,$S$1)</f>
        <v>44676</v>
      </c>
      <c r="P12" s="218">
        <f>INDEX(F13:F$202,$S$1)</f>
        <v>45716</v>
      </c>
      <c r="Q12" s="217" t="str">
        <f>INDEX(G13:G$202,$S$1)</f>
        <v>Monitoramento bio-ótico e sensoriamento remoto da cor do oceano em águas costeiras</v>
      </c>
      <c r="R12" s="219">
        <f>INDEX(H13:H$202,$S$1)</f>
        <v>0</v>
      </c>
    </row>
    <row r="13" spans="1:19" s="143" customFormat="1" ht="27.95" customHeight="1" x14ac:dyDescent="0.25">
      <c r="A13" s="150">
        <v>907</v>
      </c>
      <c r="B13" s="152" t="s">
        <v>410</v>
      </c>
      <c r="C13" s="152" t="s">
        <v>391</v>
      </c>
      <c r="D13" s="152" t="s">
        <v>423</v>
      </c>
      <c r="E13" s="150" t="s">
        <v>422</v>
      </c>
      <c r="F13" s="150" t="s">
        <v>439</v>
      </c>
      <c r="G13" s="152" t="s">
        <v>521</v>
      </c>
      <c r="H13" s="149">
        <v>42010</v>
      </c>
      <c r="K13" s="217">
        <f>INDEX(A14:A$202,$S$1)</f>
        <v>1117</v>
      </c>
      <c r="L13" s="217" t="str">
        <f>INDEX(B14:B$202,$S$1)</f>
        <v>Projeto autônomo</v>
      </c>
      <c r="M13" s="217" t="str">
        <f>INDEX(C14:C$202,$S$1)</f>
        <v>Projeto do CEBIMar/UFPR</v>
      </c>
      <c r="N13" s="217" t="str">
        <f>INDEX(D14:D$202,$S$1)</f>
        <v>Pedro Arialdo G. da Costa/Renato Massaaki Honji</v>
      </c>
      <c r="O13" s="221">
        <f>INDEX(E14:E$202,$S$1)</f>
        <v>44683</v>
      </c>
      <c r="P13" s="218">
        <f>INDEX(F14:F$202,$S$1)</f>
        <v>45716</v>
      </c>
      <c r="Q13" s="217" t="str">
        <f>INDEX(G14:G$202,$S$1)</f>
        <v xml:space="preserve">Desenvolvimento de otólitos em espécies costeiras: consistência de padrões experimentais e naturais </v>
      </c>
      <c r="R13" s="219">
        <f>INDEX(H14:H$202,$S$1)</f>
        <v>0</v>
      </c>
    </row>
    <row r="14" spans="1:19" s="143" customFormat="1" ht="27.95" customHeight="1" x14ac:dyDescent="0.25">
      <c r="A14" s="150">
        <v>909</v>
      </c>
      <c r="B14" s="152" t="s">
        <v>406</v>
      </c>
      <c r="C14" s="152" t="s">
        <v>391</v>
      </c>
      <c r="D14" s="152" t="s">
        <v>426</v>
      </c>
      <c r="E14" s="150" t="s">
        <v>424</v>
      </c>
      <c r="F14" s="150" t="s">
        <v>425</v>
      </c>
      <c r="G14" s="152" t="s">
        <v>427</v>
      </c>
      <c r="H14" s="149">
        <v>41990</v>
      </c>
      <c r="K14" s="217">
        <f>INDEX(A15:A$202,$S$1)</f>
        <v>1118</v>
      </c>
      <c r="L14" s="217" t="str">
        <f>INDEX(B15:B$202,$S$1)</f>
        <v>Projeto autônomo</v>
      </c>
      <c r="M14" s="217" t="str">
        <f>INDEX(C15:C$202,$S$1)</f>
        <v>Projeto do CEBIMar</v>
      </c>
      <c r="N14" s="217" t="str">
        <f>INDEX(D15:D$202,$S$1)</f>
        <v>Augusto Alberto Valero Flores</v>
      </c>
      <c r="O14" s="221">
        <f>INDEX(E15:E$202,$S$1)</f>
        <v>44711</v>
      </c>
      <c r="P14" s="218">
        <f>INDEX(F15:F$202,$S$1)</f>
        <v>45443</v>
      </c>
      <c r="Q14" s="217" t="str">
        <f>INDEX(G15:G$202,$S$1)</f>
        <v xml:space="preserve">Modulação ambiental da ocorrência e do funcionamento ecossistêmico de bancos de mexilhões no entremarés rochoso </v>
      </c>
      <c r="R14" s="219">
        <f>INDEX(H15:H$202,$S$1)</f>
        <v>0</v>
      </c>
    </row>
    <row r="15" spans="1:19" s="143" customFormat="1" ht="27.95" customHeight="1" x14ac:dyDescent="0.25">
      <c r="A15" s="150">
        <v>919</v>
      </c>
      <c r="B15" s="152" t="s">
        <v>410</v>
      </c>
      <c r="C15" s="152" t="s">
        <v>411</v>
      </c>
      <c r="D15" s="152" t="s">
        <v>429</v>
      </c>
      <c r="E15" s="150" t="s">
        <v>428</v>
      </c>
      <c r="F15" s="150" t="s">
        <v>393</v>
      </c>
      <c r="G15" s="152" t="s">
        <v>430</v>
      </c>
      <c r="H15" s="149">
        <v>42156</v>
      </c>
      <c r="K15" s="217">
        <f>INDEX(A16:A$202,$S$1)</f>
        <v>1119</v>
      </c>
      <c r="L15" s="217" t="str">
        <f>INDEX(B16:B$202,$S$1)</f>
        <v>Projeto Geração</v>
      </c>
      <c r="M15" s="217" t="str">
        <f>INDEX(C16:C$202,$S$1)</f>
        <v>Projeto do CEBIMar</v>
      </c>
      <c r="N15" s="217" t="str">
        <f>INDEX(D16:D$202,$S$1)</f>
        <v>Andre Pardal Souza</v>
      </c>
      <c r="O15" s="221">
        <f>INDEX(E16:E$202,$S$1)</f>
        <v>44963</v>
      </c>
      <c r="P15" s="218">
        <f>INDEX(F16:F$202,$S$1)</f>
        <v>46789</v>
      </c>
      <c r="Q15" s="217" t="str">
        <f>INDEX(G16:G$202,$S$1)</f>
        <v xml:space="preserve">Funcionamento de ecossistemas e a provisão de serviços em resposta à urbanização costeira </v>
      </c>
      <c r="R15" s="219">
        <f>INDEX(H16:H$202,$S$1)</f>
        <v>0</v>
      </c>
    </row>
    <row r="16" spans="1:19" s="143" customFormat="1" ht="27.95" customHeight="1" x14ac:dyDescent="0.25">
      <c r="A16" s="150">
        <v>921</v>
      </c>
      <c r="B16" s="152" t="s">
        <v>390</v>
      </c>
      <c r="C16" s="152" t="s">
        <v>401</v>
      </c>
      <c r="D16" s="152" t="s">
        <v>434</v>
      </c>
      <c r="E16" s="150" t="s">
        <v>433</v>
      </c>
      <c r="F16" s="149">
        <v>44865</v>
      </c>
      <c r="G16" s="152" t="s">
        <v>435</v>
      </c>
      <c r="H16" s="149">
        <v>42156</v>
      </c>
      <c r="K16" s="217">
        <f>INDEX(A17:A$202,$S$1)</f>
        <v>1120</v>
      </c>
      <c r="L16" s="217" t="str">
        <f>INDEX(B17:B$202,$S$1)</f>
        <v>Doutorado</v>
      </c>
      <c r="M16" s="217" t="str">
        <f>INDEX(C17:C$202,$S$1)</f>
        <v>Projeto do CEBIMar</v>
      </c>
      <c r="N16" s="217" t="str">
        <f>INDEX(D17:D$202,$S$1)</f>
        <v>Ronaldo B. Francini Filho/Thomás Banha</v>
      </c>
      <c r="O16" s="221">
        <f>INDEX(E17:E$202,$S$1)</f>
        <v>44736</v>
      </c>
      <c r="P16" s="218" t="str">
        <f>INDEX(F17:F$202,$S$1)</f>
        <v>03/011/2025</v>
      </c>
      <c r="Q16" s="217" t="str">
        <f>INDEX(G17:G$202,$S$1)</f>
        <v xml:space="preserve">The Great Amazon Reef System: biodiversity, knowledge gaps, and conservation </v>
      </c>
      <c r="R16" s="219">
        <f>INDEX(H17:H$202,$S$1)</f>
        <v>0</v>
      </c>
    </row>
    <row r="17" spans="1:18" s="143" customFormat="1" ht="27.95" customHeight="1" x14ac:dyDescent="0.25">
      <c r="A17" s="150">
        <v>922</v>
      </c>
      <c r="B17" s="152" t="s">
        <v>410</v>
      </c>
      <c r="C17" s="152" t="s">
        <v>411</v>
      </c>
      <c r="D17" s="152" t="s">
        <v>412</v>
      </c>
      <c r="E17" s="150" t="s">
        <v>428</v>
      </c>
      <c r="F17" s="150" t="s">
        <v>436</v>
      </c>
      <c r="G17" s="152" t="s">
        <v>437</v>
      </c>
      <c r="H17" s="149">
        <v>42244</v>
      </c>
      <c r="K17" s="217">
        <f>INDEX(A18:A$202,$S$1)</f>
        <v>1121</v>
      </c>
      <c r="L17" s="217" t="str">
        <f>INDEX(B18:B$202,$S$1)</f>
        <v>Projeto autônomo</v>
      </c>
      <c r="M17" s="217" t="str">
        <f>INDEX(C18:C$202,$S$1)</f>
        <v>Projeto Externo - de Outra Unidade da USP</v>
      </c>
      <c r="N17" s="217" t="str">
        <f>INDEX(D18:D$202,$S$1)</f>
        <v>José Roberto Machado Cunha da Silva</v>
      </c>
      <c r="O17" s="221">
        <f>INDEX(E18:E$202,$S$1)</f>
        <v>44743</v>
      </c>
      <c r="P17" s="218">
        <f>INDEX(F18:F$202,$S$1)</f>
        <v>45473</v>
      </c>
      <c r="Q17" s="217" t="str">
        <f>INDEX(G18:G$202,$S$1)</f>
        <v xml:space="preserve">Do rio ao mar: perfil ecotoxicológico dos herbicidas 2,4-D, diuron, glifosato e suas misturas em organismos aquáticos </v>
      </c>
      <c r="R17" s="219">
        <f>INDEX(H18:H$202,$S$1)</f>
        <v>0</v>
      </c>
    </row>
    <row r="18" spans="1:18" s="143" customFormat="1" ht="27.95" customHeight="1" x14ac:dyDescent="0.25">
      <c r="A18" s="150">
        <v>924</v>
      </c>
      <c r="B18" s="152" t="s">
        <v>410</v>
      </c>
      <c r="C18" s="152" t="s">
        <v>391</v>
      </c>
      <c r="D18" s="152" t="s">
        <v>440</v>
      </c>
      <c r="E18" s="150" t="s">
        <v>438</v>
      </c>
      <c r="F18" s="149">
        <v>44012</v>
      </c>
      <c r="G18" s="152" t="s">
        <v>441</v>
      </c>
      <c r="H18" s="149">
        <v>42180</v>
      </c>
      <c r="K18" s="217">
        <f>INDEX(A19:A$202,$S$1)</f>
        <v>1122</v>
      </c>
      <c r="L18" s="217" t="str">
        <f>INDEX(B19:B$202,$S$1)</f>
        <v xml:space="preserve"> Pós-doutorado</v>
      </c>
      <c r="M18" s="217" t="str">
        <f>INDEX(C19:C$202,$S$1)</f>
        <v>Projeto do CEBIMar</v>
      </c>
      <c r="N18" s="217" t="str">
        <f>INDEX(D19:D$202,$S$1)</f>
        <v>Andreia Cristina Câmara Barbosa</v>
      </c>
      <c r="O18" s="221">
        <f>INDEX(E19:E$202,$S$1)</f>
        <v>44761</v>
      </c>
      <c r="P18" s="218">
        <f>INDEX(F19:F$202,$S$1)</f>
        <v>44985</v>
      </c>
      <c r="Q18" s="217" t="str">
        <f>INDEX(G19:G$202,$S$1)</f>
        <v xml:space="preserve">Dinâmica espaço-temporal na diversidade e abundância de larvas competentes de peixe recifais no litoral norte do Estado de São Paulo e suas relações com variáveis ambientais </v>
      </c>
      <c r="R18" s="219">
        <f>INDEX(H19:H$202,$S$1)</f>
        <v>0</v>
      </c>
    </row>
    <row r="19" spans="1:18" s="143" customFormat="1" ht="27.95" customHeight="1" x14ac:dyDescent="0.25">
      <c r="A19" s="150">
        <v>925</v>
      </c>
      <c r="B19" s="152" t="s">
        <v>390</v>
      </c>
      <c r="C19" s="152" t="s">
        <v>407</v>
      </c>
      <c r="D19" s="152" t="s">
        <v>442</v>
      </c>
      <c r="E19" s="150" t="s">
        <v>428</v>
      </c>
      <c r="F19" s="150" t="s">
        <v>534</v>
      </c>
      <c r="G19" s="152" t="s">
        <v>443</v>
      </c>
      <c r="H19" s="149">
        <v>42180</v>
      </c>
      <c r="K19" s="217">
        <f>INDEX(A20:A$202,$S$1)</f>
        <v>1123</v>
      </c>
      <c r="L19" s="217" t="str">
        <f>INDEX(B20:B$202,$S$1)</f>
        <v xml:space="preserve"> Pós-doutorado</v>
      </c>
      <c r="M19" s="217" t="str">
        <f>INDEX(C20:C$202,$S$1)</f>
        <v>Projeto do CEBIMar</v>
      </c>
      <c r="N19" s="217" t="str">
        <f>INDEX(D20:D$202,$S$1)</f>
        <v>Fernanda Chaves Lopes</v>
      </c>
      <c r="O19" s="221">
        <f>INDEX(E20:E$202,$S$1)</f>
        <v>44713</v>
      </c>
      <c r="P19" s="218">
        <f>INDEX(F20:F$202,$S$1)</f>
        <v>44909</v>
      </c>
      <c r="Q19" s="217" t="str">
        <f>INDEX(G20:G$202,$S$1)</f>
        <v xml:space="preserve">Ecofisiologia em recifes de coral: uma perspectiva bioquímica e evolutiva </v>
      </c>
      <c r="R19" s="219">
        <f>INDEX(H20:H$202,$S$1)</f>
        <v>0</v>
      </c>
    </row>
    <row r="20" spans="1:18" s="143" customFormat="1" ht="27.95" customHeight="1" x14ac:dyDescent="0.25">
      <c r="A20" s="150">
        <v>926</v>
      </c>
      <c r="B20" s="152" t="s">
        <v>410</v>
      </c>
      <c r="C20" s="152" t="s">
        <v>411</v>
      </c>
      <c r="D20" s="152" t="s">
        <v>429</v>
      </c>
      <c r="E20" s="150" t="s">
        <v>444</v>
      </c>
      <c r="F20" s="150" t="s">
        <v>445</v>
      </c>
      <c r="G20" s="152" t="s">
        <v>522</v>
      </c>
      <c r="H20" s="149">
        <v>42244</v>
      </c>
      <c r="K20" s="217">
        <f>INDEX(A21:A$202,$S$1)</f>
        <v>1124</v>
      </c>
      <c r="L20" s="217" t="str">
        <f>INDEX(B21:B$202,$S$1)</f>
        <v>Iniciação científica</v>
      </c>
      <c r="M20" s="217" t="str">
        <f>INDEX(C21:C$202,$S$1)</f>
        <v>Projeto do CEBIMar/FURG</v>
      </c>
      <c r="N20" s="217" t="str">
        <f>INDEX(D21:D$202,$S$1)</f>
        <v>Marta Marques Souza/Samuel Coelho de Faria</v>
      </c>
      <c r="O20" s="221">
        <f>INDEX(E21:E$202,$S$1)</f>
        <v>44816</v>
      </c>
      <c r="P20" s="218">
        <f>INDEX(F21:F$202,$S$1)</f>
        <v>45180</v>
      </c>
      <c r="Q20" s="217" t="str">
        <f>INDEX(G21:G$202,$S$1)</f>
        <v xml:space="preserve">Espécies de zoantídeos sob choque anisosmótico apresentam capacidade de regulação de água tecidual? </v>
      </c>
      <c r="R20" s="219">
        <f>INDEX(H21:H$202,$S$1)</f>
        <v>0</v>
      </c>
    </row>
    <row r="21" spans="1:18" s="143" customFormat="1" ht="27.95" customHeight="1" x14ac:dyDescent="0.25">
      <c r="A21" s="150">
        <v>928</v>
      </c>
      <c r="B21" s="152" t="s">
        <v>593</v>
      </c>
      <c r="C21" s="152" t="s">
        <v>97</v>
      </c>
      <c r="D21" s="152" t="s">
        <v>448</v>
      </c>
      <c r="E21" s="150" t="s">
        <v>446</v>
      </c>
      <c r="F21" s="150" t="s">
        <v>447</v>
      </c>
      <c r="G21" s="152" t="s">
        <v>449</v>
      </c>
      <c r="H21" s="149">
        <v>42180</v>
      </c>
      <c r="K21" s="217">
        <f>INDEX(A22:A$202,$S$1)</f>
        <v>1125</v>
      </c>
      <c r="L21" s="217" t="str">
        <f>INDEX(B22:B$202,$S$1)</f>
        <v>Projeto autônomo</v>
      </c>
      <c r="M21" s="217" t="str">
        <f>INDEX(C22:C$202,$S$1)</f>
        <v>Projeto de docente ou pesquisador</v>
      </c>
      <c r="N21" s="217" t="str">
        <f>INDEX(D22:D$202,$S$1)</f>
        <v>Aurea Maria Ciotti</v>
      </c>
      <c r="O21" s="221">
        <f>INDEX(E22:E$202,$S$1)</f>
        <v>44470</v>
      </c>
      <c r="P21" s="218">
        <f>INDEX(F22:F$202,$S$1)</f>
        <v>45657</v>
      </c>
      <c r="Q21" s="217" t="str">
        <f>INDEX(G22:G$202,$S$1)</f>
        <v xml:space="preserve">. Massas de água no entorno do Arquipélago de Alcatrazes e sua transparência </v>
      </c>
      <c r="R21" s="219">
        <f>INDEX(H22:H$202,$S$1)</f>
        <v>0</v>
      </c>
    </row>
    <row r="22" spans="1:18" s="143" customFormat="1" ht="27.95" customHeight="1" x14ac:dyDescent="0.25">
      <c r="A22" s="150">
        <v>931</v>
      </c>
      <c r="B22" s="152" t="s">
        <v>410</v>
      </c>
      <c r="C22" s="152" t="s">
        <v>401</v>
      </c>
      <c r="D22" s="152" t="s">
        <v>452</v>
      </c>
      <c r="E22" s="150" t="s">
        <v>450</v>
      </c>
      <c r="F22" s="150" t="s">
        <v>451</v>
      </c>
      <c r="G22" s="152" t="s">
        <v>523</v>
      </c>
      <c r="H22" s="149">
        <v>42331</v>
      </c>
      <c r="K22" s="217">
        <f>INDEX(A23:A$202,$S$1)</f>
        <v>1126</v>
      </c>
      <c r="L22" s="217" t="str">
        <f>INDEX(B23:B$202,$S$1)</f>
        <v>Projeto do CEBIMar</v>
      </c>
      <c r="M22" s="217" t="str">
        <f>INDEX(C23:C$202,$S$1)</f>
        <v>Projeto de docente ou pesquisador</v>
      </c>
      <c r="N22" s="217" t="str">
        <f>INDEX(D23:D$202,$S$1)</f>
        <v xml:space="preserve">Amana Guedes Garrido </v>
      </c>
      <c r="O22" s="221">
        <f>INDEX(E23:E$202,$S$1)</f>
        <v>44843</v>
      </c>
      <c r="P22" s="218">
        <f>INDEX(F23:F$202,$S$1)</f>
        <v>45534</v>
      </c>
      <c r="Q22" s="217" t="str">
        <f>INDEX(G23:G$202,$S$1)</f>
        <v xml:space="preserve">Community structuring, phylogeography, and ecological traits from the Brazilian scleractinian endosymbiont zooxanthellae </v>
      </c>
      <c r="R22" s="219">
        <f>INDEX(H23:H$202,$S$1)</f>
        <v>0</v>
      </c>
    </row>
    <row r="23" spans="1:18" s="143" customFormat="1" ht="27.95" customHeight="1" x14ac:dyDescent="0.25">
      <c r="A23" s="150">
        <v>934</v>
      </c>
      <c r="B23" s="152" t="s">
        <v>431</v>
      </c>
      <c r="C23" s="152" t="s">
        <v>401</v>
      </c>
      <c r="D23" s="152" t="s">
        <v>418</v>
      </c>
      <c r="E23" s="150" t="s">
        <v>453</v>
      </c>
      <c r="F23" s="150" t="s">
        <v>454</v>
      </c>
      <c r="G23" s="152" t="s">
        <v>455</v>
      </c>
      <c r="H23" s="149">
        <v>42412</v>
      </c>
      <c r="K23" s="217">
        <f>INDEX(A24:A$202,$S$1)</f>
        <v>1127</v>
      </c>
      <c r="L23" s="217" t="str">
        <f>INDEX(B24:B$202,$S$1)</f>
        <v>Projeto do CEBIMar</v>
      </c>
      <c r="M23" s="217" t="str">
        <f>INDEX(C24:C$202,$S$1)</f>
        <v>Projeto autônomo</v>
      </c>
      <c r="N23" s="217" t="str">
        <f>INDEX(D24:D$202,$S$1)</f>
        <v>Andre Rinaldo Senna Garrafonni</v>
      </c>
      <c r="O23" s="221">
        <f>INDEX(E24:E$202,$S$1)</f>
        <v>44848</v>
      </c>
      <c r="P23" s="218">
        <f>INDEX(F24:F$202,$S$1)</f>
        <v>45596</v>
      </c>
      <c r="Q23" s="217" t="str">
        <f>INDEX(G24:G$202,$S$1)</f>
        <v xml:space="preserve"> Superando as deficiências taxonômicas, filogenéticas e biogeográficas em Tardigrada: uma visão integrada em um grupo meiofaunal negligenciado. </v>
      </c>
      <c r="R23" s="219">
        <f>INDEX(H24:H$202,$S$1)</f>
        <v>0</v>
      </c>
    </row>
    <row r="24" spans="1:18" s="143" customFormat="1" ht="27.95" customHeight="1" x14ac:dyDescent="0.25">
      <c r="A24" s="150">
        <v>935</v>
      </c>
      <c r="B24" s="152" t="s">
        <v>410</v>
      </c>
      <c r="C24" s="152" t="s">
        <v>401</v>
      </c>
      <c r="D24" s="152" t="s">
        <v>418</v>
      </c>
      <c r="E24" s="150" t="s">
        <v>456</v>
      </c>
      <c r="F24" s="150" t="s">
        <v>457</v>
      </c>
      <c r="G24" s="152" t="s">
        <v>458</v>
      </c>
      <c r="H24" s="149">
        <v>42412</v>
      </c>
      <c r="K24" s="217">
        <f>INDEX(A25:A$202,$S$1)</f>
        <v>1128</v>
      </c>
      <c r="L24" s="217" t="str">
        <f>INDEX(B25:B$202,$S$1)</f>
        <v>Mestrado</v>
      </c>
      <c r="M24" s="217" t="str">
        <f>INDEX(C25:C$202,$S$1)</f>
        <v>Projeto do CEBIMar</v>
      </c>
      <c r="N24" s="217" t="str">
        <f>INDEX(D25:D$202,$S$1)</f>
        <v>Julia Marx /Hudson Tércio Pinheiro</v>
      </c>
      <c r="O24" s="221">
        <f>INDEX(E25:E$202,$S$1)</f>
        <v>44863</v>
      </c>
      <c r="P24" s="218">
        <f>INDEX(F25:F$202,$S$1)</f>
        <v>45594</v>
      </c>
      <c r="Q24" s="217" t="str">
        <f>INDEX(G25:G$202,$S$1)</f>
        <v xml:space="preserve">Estrutura da comunidade de peixes recifais em ecossistemas mesofóticos: uma análise entre os gradientes de profundidade em províncias biogeográficas do Oceano Atlântico </v>
      </c>
      <c r="R24" s="219">
        <f>INDEX(H25:H$202,$S$1)</f>
        <v>0</v>
      </c>
    </row>
    <row r="25" spans="1:18" s="143" customFormat="1" ht="27.95" customHeight="1" x14ac:dyDescent="0.25">
      <c r="A25" s="150">
        <v>936</v>
      </c>
      <c r="B25" s="152" t="s">
        <v>390</v>
      </c>
      <c r="C25" s="152" t="s">
        <v>401</v>
      </c>
      <c r="D25" s="152" t="s">
        <v>461</v>
      </c>
      <c r="E25" s="150" t="s">
        <v>459</v>
      </c>
      <c r="F25" s="150" t="s">
        <v>460</v>
      </c>
      <c r="G25" s="152" t="s">
        <v>462</v>
      </c>
      <c r="H25" s="149">
        <v>42412</v>
      </c>
      <c r="I25" s="144"/>
      <c r="K25" s="217">
        <f>INDEX(A26:A$202,$S$1)</f>
        <v>1129</v>
      </c>
      <c r="L25" s="217" t="str">
        <f>INDEX(B26:B$202,$S$1)</f>
        <v>Doutorado-</v>
      </c>
      <c r="M25" s="217" t="str">
        <f>INDEX(C26:C$202,$S$1)</f>
        <v>Projeto do CEBIMar</v>
      </c>
      <c r="N25" s="217" t="str">
        <f>INDEX(D26:D$202,$S$1)</f>
        <v>Ronaldo Bastos Francini Filho</v>
      </c>
      <c r="O25" s="221">
        <f>INDEX(E26:E$202,$S$1)</f>
        <v>44879</v>
      </c>
      <c r="P25" s="218">
        <f>INDEX(F26:F$202,$S$1)</f>
        <v>46257</v>
      </c>
      <c r="Q25" s="217" t="str">
        <f>INDEX(G26:G$202,$S$1)</f>
        <v xml:space="preserve">Autoecologia de Millepora alcicornis em tempos de mudanças climáticas: tolêrância térmica, complexidade estrutural e funcionalidade nos ecossistemas recifais </v>
      </c>
      <c r="R25" s="219">
        <f>INDEX(H26:H$202,$S$1)</f>
        <v>0</v>
      </c>
    </row>
    <row r="26" spans="1:18" s="143" customFormat="1" ht="27.95" customHeight="1" x14ac:dyDescent="0.25">
      <c r="A26" s="150">
        <v>940</v>
      </c>
      <c r="B26" s="152" t="s">
        <v>390</v>
      </c>
      <c r="C26" s="152" t="s">
        <v>411</v>
      </c>
      <c r="D26" s="152" t="s">
        <v>464</v>
      </c>
      <c r="E26" s="150" t="s">
        <v>463</v>
      </c>
      <c r="F26" s="150" t="s">
        <v>393</v>
      </c>
      <c r="G26" s="152" t="s">
        <v>524</v>
      </c>
      <c r="H26" s="149">
        <v>42464</v>
      </c>
      <c r="K26" s="217">
        <f>INDEX(A27:A$202,$S$1)</f>
        <v>1130</v>
      </c>
      <c r="L26" s="217" t="str">
        <f>INDEX(B27:B$202,$S$1)</f>
        <v>Iniciação científica</v>
      </c>
      <c r="M26" s="217" t="str">
        <f>INDEX(C27:C$202,$S$1)</f>
        <v>Projeto do CEBIMar</v>
      </c>
      <c r="N26" s="217" t="str">
        <f>INDEX(D27:D$202,$S$1)</f>
        <v>Samuel Coelho de Faria</v>
      </c>
      <c r="O26" s="221">
        <f>INDEX(E27:E$202,$S$1)</f>
        <v>44852</v>
      </c>
      <c r="P26" s="218">
        <f>INDEX(F27:F$202,$S$1)</f>
        <v>45169</v>
      </c>
      <c r="Q26" s="217" t="str">
        <f>INDEX(G27:G$202,$S$1)</f>
        <v xml:space="preserve">Aprendendo ciência com os corais: um treinamento laboratorial e evolutivo </v>
      </c>
      <c r="R26" s="219">
        <f>INDEX(H27:H$202,$S$1)</f>
        <v>0</v>
      </c>
    </row>
    <row r="27" spans="1:18" s="143" customFormat="1" ht="27.95" customHeight="1" x14ac:dyDescent="0.25">
      <c r="A27" s="150">
        <v>944</v>
      </c>
      <c r="B27" s="152" t="s">
        <v>396</v>
      </c>
      <c r="C27" s="155" t="s">
        <v>645</v>
      </c>
      <c r="D27" s="152" t="s">
        <v>468</v>
      </c>
      <c r="E27" s="150" t="s">
        <v>467</v>
      </c>
      <c r="F27" s="149">
        <v>43920</v>
      </c>
      <c r="G27" s="152" t="s">
        <v>469</v>
      </c>
      <c r="H27" s="149">
        <v>42506</v>
      </c>
      <c r="I27" s="144"/>
      <c r="K27" s="217">
        <f>INDEX(A28:A$202,$S$1)</f>
        <v>1131</v>
      </c>
      <c r="L27" s="217" t="str">
        <f>INDEX(B28:B$202,$S$1)</f>
        <v>Mestrado</v>
      </c>
      <c r="M27" s="217" t="str">
        <f>INDEX(C28:C$202,$S$1)</f>
        <v>Projeto do CEBIMar</v>
      </c>
      <c r="N27" s="217" t="str">
        <f>INDEX(D28:D$202,$S$1)</f>
        <v>Guilherme Toledo Alves Patrocínio</v>
      </c>
      <c r="O27" s="221">
        <f>INDEX(E28:E$202,$S$1)</f>
        <v>44986</v>
      </c>
      <c r="P27" s="218">
        <f>INDEX(F28:F$202,$S$1)</f>
        <v>45077</v>
      </c>
      <c r="Q27" s="217" t="str">
        <f>INDEX(G28:G$202,$S$1)</f>
        <v>Efeitos bioquímicos e fisiológicos do enriquecimento por nitrato (NO3-) no coral brasileiro Mussismilia hispida (Verrill, 1901) sob diferentes condições de temperatura</v>
      </c>
      <c r="R27" s="219">
        <f>INDEX(H28:H$202,$S$1)</f>
        <v>0</v>
      </c>
    </row>
    <row r="28" spans="1:18" s="143" customFormat="1" ht="27.95" customHeight="1" x14ac:dyDescent="0.25">
      <c r="A28" s="150">
        <v>949</v>
      </c>
      <c r="B28" s="152" t="s">
        <v>472</v>
      </c>
      <c r="C28" s="152" t="s">
        <v>473</v>
      </c>
      <c r="D28" s="152" t="s">
        <v>476</v>
      </c>
      <c r="E28" s="150" t="s">
        <v>474</v>
      </c>
      <c r="F28" s="150" t="s">
        <v>475</v>
      </c>
      <c r="G28" s="152" t="s">
        <v>477</v>
      </c>
      <c r="H28" s="149">
        <v>42804</v>
      </c>
      <c r="K28" s="217">
        <f>INDEX(A29:A$202,$S$1)</f>
        <v>1132</v>
      </c>
      <c r="L28" s="217" t="str">
        <f>INDEX(B29:B$202,$S$1)</f>
        <v>Iniciação científica</v>
      </c>
      <c r="M28" s="217" t="str">
        <f>INDEX(C29:C$202,$S$1)</f>
        <v>Projeto do CEBIMar</v>
      </c>
      <c r="N28" s="217" t="str">
        <f>INDEX(D29:D$202,$S$1)</f>
        <v>Letícia Guerreiro Pinheiro</v>
      </c>
      <c r="O28" s="221">
        <f>INDEX(E29:E$202,$S$1)</f>
        <v>44928</v>
      </c>
      <c r="P28" s="218">
        <f>INDEX(F29:F$202,$S$1)</f>
        <v>45292</v>
      </c>
      <c r="Q28" s="217" t="str">
        <f>INDEX(G29:G$202,$S$1)</f>
        <v>Fotossimbiose reduz a tolerância fisiológica à temperatura? Uma abordagem experimental e comparativa em octocorais</v>
      </c>
      <c r="R28" s="219">
        <f>INDEX(H29:H$202,$S$1)</f>
        <v>0</v>
      </c>
    </row>
    <row r="29" spans="1:18" s="143" customFormat="1" ht="27.95" customHeight="1" x14ac:dyDescent="0.25">
      <c r="A29" s="150">
        <v>950</v>
      </c>
      <c r="B29" s="152" t="s">
        <v>410</v>
      </c>
      <c r="C29" s="152" t="s">
        <v>473</v>
      </c>
      <c r="D29" s="152" t="s">
        <v>476</v>
      </c>
      <c r="E29" s="150" t="s">
        <v>474</v>
      </c>
      <c r="F29" s="150" t="s">
        <v>478</v>
      </c>
      <c r="G29" s="152" t="s">
        <v>525</v>
      </c>
      <c r="H29" s="149">
        <v>42702</v>
      </c>
      <c r="I29" s="144"/>
      <c r="K29" s="217">
        <f>INDEX(A30:A$202,$S$1)</f>
        <v>1133</v>
      </c>
      <c r="L29" s="217" t="str">
        <f>INDEX(B30:B$202,$S$1)</f>
        <v>Iniciação científica</v>
      </c>
      <c r="M29" s="217" t="str">
        <f>INDEX(C30:C$202,$S$1)</f>
        <v>Projeto do CEBIMar</v>
      </c>
      <c r="N29" s="217" t="str">
        <f>INDEX(D30:D$202,$S$1)</f>
        <v>Mariana Magnani Avelar Batista</v>
      </c>
      <c r="O29" s="221">
        <f>INDEX(E30:E$202,$S$1)</f>
        <v>44813</v>
      </c>
      <c r="P29" s="218">
        <f>INDEX(F30:F$202,$S$1)</f>
        <v>45291</v>
      </c>
      <c r="Q29" s="217" t="str">
        <f>INDEX(G30:G$202,$S$1)</f>
        <v xml:space="preserve">Aprendendo ciência com os caranguejos: o compromisso entre respiração e osmorregulação na função branquial </v>
      </c>
      <c r="R29" s="219">
        <f>INDEX(H30:H$202,$S$1)</f>
        <v>0</v>
      </c>
    </row>
    <row r="30" spans="1:18" s="143" customFormat="1" ht="27.95" customHeight="1" x14ac:dyDescent="0.25">
      <c r="A30" s="150">
        <v>952</v>
      </c>
      <c r="B30" s="152" t="s">
        <v>390</v>
      </c>
      <c r="C30" s="152" t="s">
        <v>401</v>
      </c>
      <c r="D30" s="152" t="s">
        <v>536</v>
      </c>
      <c r="E30" s="150" t="s">
        <v>479</v>
      </c>
      <c r="F30" s="150" t="s">
        <v>480</v>
      </c>
      <c r="G30" s="152" t="s">
        <v>481</v>
      </c>
      <c r="H30" s="149">
        <v>42702</v>
      </c>
      <c r="K30" s="217">
        <f>INDEX(A31:A$202,$S$1)</f>
        <v>1134</v>
      </c>
      <c r="L30" s="217">
        <f>INDEX(B31:B$202,$S$1)</f>
        <v>0</v>
      </c>
      <c r="M30" s="217">
        <f>INDEX(C31:C$202,$S$1)</f>
        <v>0</v>
      </c>
      <c r="N30" s="217">
        <f>INDEX(D31:D$202,$S$1)</f>
        <v>0</v>
      </c>
      <c r="O30" s="221">
        <f>INDEX(E31:E$202,$S$1)</f>
        <v>0</v>
      </c>
      <c r="P30" s="218">
        <f>INDEX(F31:F$202,$S$1)</f>
        <v>0</v>
      </c>
      <c r="Q30" s="217">
        <f>INDEX(G31:G$202,$S$1)</f>
        <v>0</v>
      </c>
      <c r="R30" s="219">
        <f>INDEX(H31:H$202,$S$1)</f>
        <v>0</v>
      </c>
    </row>
    <row r="31" spans="1:18" s="143" customFormat="1" ht="27.95" customHeight="1" x14ac:dyDescent="0.25">
      <c r="A31" s="150">
        <v>953</v>
      </c>
      <c r="B31" s="152" t="s">
        <v>390</v>
      </c>
      <c r="C31" s="152" t="s">
        <v>401</v>
      </c>
      <c r="D31" s="152" t="s">
        <v>483</v>
      </c>
      <c r="E31" s="150" t="s">
        <v>482</v>
      </c>
      <c r="F31" s="150" t="s">
        <v>393</v>
      </c>
      <c r="G31" s="152" t="s">
        <v>484</v>
      </c>
      <c r="H31" s="149">
        <v>42804</v>
      </c>
      <c r="I31" s="144"/>
      <c r="K31" s="217">
        <f>INDEX(A32:A$202,$S$1)</f>
        <v>1135</v>
      </c>
      <c r="L31" s="217">
        <f>INDEX(B32:B$202,$S$1)</f>
        <v>0</v>
      </c>
      <c r="M31" s="217">
        <f>INDEX(C32:C$202,$S$1)</f>
        <v>0</v>
      </c>
      <c r="N31" s="217">
        <f>INDEX(D32:D$202,$S$1)</f>
        <v>0</v>
      </c>
      <c r="O31" s="221">
        <f>INDEX(E32:E$202,$S$1)</f>
        <v>0</v>
      </c>
      <c r="P31" s="218">
        <f>INDEX(F32:F$202,$S$1)</f>
        <v>0</v>
      </c>
      <c r="Q31" s="217">
        <f>INDEX(G32:G$202,$S$1)</f>
        <v>0</v>
      </c>
      <c r="R31" s="219">
        <f>INDEX(H32:H$202,$S$1)</f>
        <v>0</v>
      </c>
    </row>
    <row r="32" spans="1:18" s="143" customFormat="1" ht="27.95" customHeight="1" x14ac:dyDescent="0.25">
      <c r="A32" s="150">
        <v>954</v>
      </c>
      <c r="B32" s="152" t="s">
        <v>396</v>
      </c>
      <c r="C32" s="152" t="s">
        <v>407</v>
      </c>
      <c r="D32" s="152" t="s">
        <v>432</v>
      </c>
      <c r="E32" s="150" t="s">
        <v>485</v>
      </c>
      <c r="F32" s="150" t="s">
        <v>486</v>
      </c>
      <c r="G32" s="152" t="s">
        <v>487</v>
      </c>
      <c r="H32" s="149">
        <v>42804</v>
      </c>
      <c r="K32" s="217">
        <f>INDEX(A33:A$202,$S$1)</f>
        <v>1136</v>
      </c>
      <c r="L32" s="217" t="str">
        <f>INDEX(B33:B$202,$S$1)</f>
        <v>Projeto de docente ou pesquisador</v>
      </c>
      <c r="M32" s="217" t="str">
        <f>INDEX(C33:C$202,$S$1)</f>
        <v>Projeto do CEBIMar - NP BIOMAR</v>
      </c>
      <c r="N32" s="217" t="str">
        <f>INDEX(D33:D$202,$S$1)</f>
        <v>Roberto Gomes de Souza Berlinck</v>
      </c>
      <c r="O32" s="221">
        <f>INDEX(E33:E$202,$S$1)</f>
        <v>44986</v>
      </c>
      <c r="P32" s="218">
        <f>INDEX(F33:F$202,$S$1)</f>
        <v>46444</v>
      </c>
      <c r="Q32" s="217" t="str">
        <f>INDEX(G33:G$202,$S$1)</f>
        <v>A função da Química na adaptação de holobiontes</v>
      </c>
      <c r="R32" s="219">
        <f>INDEX(H33:H$202,$S$1)</f>
        <v>0</v>
      </c>
    </row>
    <row r="33" spans="1:18" s="143" customFormat="1" ht="27.95" customHeight="1" x14ac:dyDescent="0.25">
      <c r="A33" s="150">
        <v>956</v>
      </c>
      <c r="B33" s="152" t="s">
        <v>410</v>
      </c>
      <c r="C33" s="152" t="s">
        <v>407</v>
      </c>
      <c r="D33" s="152" t="s">
        <v>490</v>
      </c>
      <c r="E33" s="150" t="s">
        <v>488</v>
      </c>
      <c r="F33" s="150" t="s">
        <v>489</v>
      </c>
      <c r="G33" s="152" t="s">
        <v>526</v>
      </c>
      <c r="H33" s="149">
        <v>42804</v>
      </c>
      <c r="I33" s="144"/>
      <c r="K33" s="217">
        <f>INDEX(A34:A$202,$S$1)</f>
        <v>1137</v>
      </c>
      <c r="L33" s="217" t="str">
        <f>INDEX(B34:B$202,$S$1)</f>
        <v xml:space="preserve"> Pós-doutorado</v>
      </c>
      <c r="M33" s="217" t="str">
        <f>INDEX(C34:C$202,$S$1)</f>
        <v>Projeto do CEBIMar</v>
      </c>
      <c r="N33" s="217" t="str">
        <f>INDEX(D34:D$202,$S$1)</f>
        <v>Jhonatas Sirino Monteiro</v>
      </c>
      <c r="O33" s="221">
        <f>INDEX(E34:E$202,$S$1)</f>
        <v>44944</v>
      </c>
      <c r="P33" s="218">
        <f>INDEX(F34:F$202,$S$1)</f>
        <v>45596</v>
      </c>
      <c r="Q33" s="217" t="str">
        <f>INDEX(G34:G$202,$S$1)</f>
        <v xml:space="preserve">Connectivity and genetic diversity patterns of Souhtwestern Atlantic corals </v>
      </c>
      <c r="R33" s="219">
        <f>INDEX(H34:H$202,$S$1)</f>
        <v>0</v>
      </c>
    </row>
    <row r="34" spans="1:18" s="143" customFormat="1" ht="27.95" customHeight="1" x14ac:dyDescent="0.25">
      <c r="A34" s="150">
        <v>957</v>
      </c>
      <c r="B34" s="152" t="s">
        <v>491</v>
      </c>
      <c r="C34" s="152" t="s">
        <v>391</v>
      </c>
      <c r="D34" s="152" t="s">
        <v>471</v>
      </c>
      <c r="E34" s="150" t="s">
        <v>492</v>
      </c>
      <c r="F34" s="150" t="s">
        <v>393</v>
      </c>
      <c r="G34" s="152" t="s">
        <v>527</v>
      </c>
      <c r="H34" s="149">
        <v>42891</v>
      </c>
      <c r="K34" s="217">
        <f>INDEX(A35:A$202,$S$1)</f>
        <v>1138</v>
      </c>
      <c r="L34" s="217">
        <f>INDEX(B35:B$202,$S$1)</f>
        <v>0</v>
      </c>
      <c r="M34" s="217">
        <f>INDEX(C35:C$202,$S$1)</f>
        <v>0</v>
      </c>
      <c r="N34" s="217">
        <f>INDEX(D35:D$202,$S$1)</f>
        <v>0</v>
      </c>
      <c r="O34" s="221">
        <f>INDEX(E35:E$202,$S$1)</f>
        <v>0</v>
      </c>
      <c r="P34" s="218">
        <f>INDEX(F35:F$202,$S$1)</f>
        <v>0</v>
      </c>
      <c r="Q34" s="217">
        <f>INDEX(G35:G$202,$S$1)</f>
        <v>0</v>
      </c>
      <c r="R34" s="219">
        <f>INDEX(H35:H$202,$S$1)</f>
        <v>0</v>
      </c>
    </row>
    <row r="35" spans="1:18" s="143" customFormat="1" ht="27.95" customHeight="1" x14ac:dyDescent="0.25">
      <c r="A35" s="150">
        <v>958</v>
      </c>
      <c r="B35" s="152" t="s">
        <v>396</v>
      </c>
      <c r="C35" s="152" t="s">
        <v>473</v>
      </c>
      <c r="D35" s="152" t="s">
        <v>476</v>
      </c>
      <c r="E35" s="150" t="s">
        <v>493</v>
      </c>
      <c r="F35" s="149">
        <v>43982</v>
      </c>
      <c r="G35" s="152" t="s">
        <v>494</v>
      </c>
      <c r="H35" s="149">
        <v>42863</v>
      </c>
      <c r="I35" s="144"/>
      <c r="K35" s="217">
        <f>INDEX(A36:A$202,$S$1)</f>
        <v>1139</v>
      </c>
      <c r="L35" s="217">
        <f>INDEX(B36:B$202,$S$1)</f>
        <v>0</v>
      </c>
      <c r="M35" s="217">
        <f>INDEX(C36:C$202,$S$1)</f>
        <v>0</v>
      </c>
      <c r="N35" s="217">
        <f>INDEX(D36:D$202,$S$1)</f>
        <v>0</v>
      </c>
      <c r="O35" s="221">
        <f>INDEX(E36:E$202,$S$1)</f>
        <v>0</v>
      </c>
      <c r="P35" s="218">
        <f>INDEX(F36:F$202,$S$1)</f>
        <v>0</v>
      </c>
      <c r="Q35" s="217">
        <f>INDEX(G36:G$202,$S$1)</f>
        <v>0</v>
      </c>
      <c r="R35" s="219">
        <f>INDEX(H36:H$202,$S$1)</f>
        <v>0</v>
      </c>
    </row>
    <row r="36" spans="1:18" s="143" customFormat="1" ht="27.95" customHeight="1" x14ac:dyDescent="0.25">
      <c r="A36" s="150">
        <v>960</v>
      </c>
      <c r="B36" s="152" t="s">
        <v>406</v>
      </c>
      <c r="C36" s="152" t="s">
        <v>407</v>
      </c>
      <c r="D36" s="152" t="s">
        <v>497</v>
      </c>
      <c r="E36" s="150" t="s">
        <v>495</v>
      </c>
      <c r="F36" s="150" t="s">
        <v>496</v>
      </c>
      <c r="G36" s="152" t="s">
        <v>498</v>
      </c>
      <c r="H36" s="149">
        <v>42891</v>
      </c>
      <c r="I36" s="144"/>
      <c r="K36" s="217">
        <f>INDEX(A37:A$202,$S$1)</f>
        <v>1140</v>
      </c>
      <c r="L36" s="217">
        <f>INDEX(B37:B$202,$S$1)</f>
        <v>0</v>
      </c>
      <c r="M36" s="217">
        <f>INDEX(C37:C$202,$S$1)</f>
        <v>0</v>
      </c>
      <c r="N36" s="217">
        <f>INDEX(D37:D$202,$S$1)</f>
        <v>0</v>
      </c>
      <c r="O36" s="221">
        <f>INDEX(E37:E$202,$S$1)</f>
        <v>0</v>
      </c>
      <c r="P36" s="218">
        <f>INDEX(F37:F$202,$S$1)</f>
        <v>0</v>
      </c>
      <c r="Q36" s="217">
        <f>INDEX(G37:G$202,$S$1)</f>
        <v>0</v>
      </c>
      <c r="R36" s="219">
        <f>INDEX(H37:H$202,$S$1)</f>
        <v>0</v>
      </c>
    </row>
    <row r="37" spans="1:18" s="143" customFormat="1" ht="27.95" customHeight="1" x14ac:dyDescent="0.25">
      <c r="A37" s="150">
        <v>961</v>
      </c>
      <c r="B37" s="152" t="s">
        <v>396</v>
      </c>
      <c r="C37" s="152" t="s">
        <v>473</v>
      </c>
      <c r="D37" s="152" t="s">
        <v>537</v>
      </c>
      <c r="E37" s="150" t="s">
        <v>538</v>
      </c>
      <c r="F37" s="149">
        <v>44470</v>
      </c>
      <c r="G37" s="152" t="s">
        <v>539</v>
      </c>
      <c r="H37" s="149">
        <v>43017</v>
      </c>
      <c r="I37" s="144"/>
      <c r="K37" s="217">
        <f>INDEX(A38:A$202,$S$1)</f>
        <v>1141</v>
      </c>
      <c r="L37" s="217" t="str">
        <f>INDEX(B38:B$202,$S$1)</f>
        <v>Mestrado</v>
      </c>
      <c r="M37" s="217" t="str">
        <f>INDEX(C38:C$202,$S$1)</f>
        <v>Projeto do CEBIMar</v>
      </c>
      <c r="N37" s="217" t="str">
        <f>INDEX(D38:D$202,$S$1)</f>
        <v>Kirsten Wohak</v>
      </c>
      <c r="O37" s="221">
        <f>INDEX(E38:E$202,$S$1)</f>
        <v>44927</v>
      </c>
      <c r="P37" s="218">
        <f>INDEX(F38:F$202,$S$1)</f>
        <v>45086</v>
      </c>
      <c r="Q37" s="217" t="str">
        <f>INDEX(G38:G$202,$S$1)</f>
        <v xml:space="preserve">Shark biodiversity and conservation around the Fernando de Noronha Archipelago, Brazil </v>
      </c>
      <c r="R37" s="219">
        <f>INDEX(H38:H$202,$S$1)</f>
        <v>0</v>
      </c>
    </row>
    <row r="38" spans="1:18" s="143" customFormat="1" ht="27.95" customHeight="1" x14ac:dyDescent="0.25">
      <c r="A38" s="150">
        <v>962</v>
      </c>
      <c r="B38" s="152" t="s">
        <v>410</v>
      </c>
      <c r="C38" s="152" t="s">
        <v>473</v>
      </c>
      <c r="D38" s="152" t="s">
        <v>537</v>
      </c>
      <c r="E38" s="150" t="s">
        <v>538</v>
      </c>
      <c r="F38" s="150" t="s">
        <v>540</v>
      </c>
      <c r="G38" s="152" t="s">
        <v>541</v>
      </c>
      <c r="H38" s="149">
        <v>43017</v>
      </c>
      <c r="K38" s="217">
        <f>INDEX(A39:A$202,$S$1)</f>
        <v>1142</v>
      </c>
      <c r="L38" s="217" t="str">
        <f>INDEX(B39:B$202,$S$1)</f>
        <v>Mestrado</v>
      </c>
      <c r="M38" s="217" t="str">
        <f>INDEX(C39:C$202,$S$1)</f>
        <v>Projeto do CEBIMar</v>
      </c>
      <c r="N38" s="217" t="str">
        <f>INDEX(D39:D$202,$S$1)</f>
        <v>Giaele Benetti</v>
      </c>
      <c r="O38" s="221">
        <f>INDEX(E39:E$202,$S$1)</f>
        <v>45044</v>
      </c>
      <c r="P38" s="218">
        <f>INDEX(F39:F$202,$S$1)</f>
        <v>45083</v>
      </c>
      <c r="Q38" s="217" t="str">
        <f>INDEX(G39:G$202,$S$1)</f>
        <v>Use of litter and plastic debris along a geographic gradient of human</v>
      </c>
      <c r="R38" s="219">
        <f>INDEX(H39:H$202,$S$1)</f>
        <v>0</v>
      </c>
    </row>
    <row r="39" spans="1:18" s="143" customFormat="1" ht="27.95" customHeight="1" x14ac:dyDescent="0.25">
      <c r="A39" s="150">
        <v>967</v>
      </c>
      <c r="B39" s="152" t="s">
        <v>472</v>
      </c>
      <c r="C39" s="152" t="s">
        <v>391</v>
      </c>
      <c r="D39" s="152" t="s">
        <v>423</v>
      </c>
      <c r="E39" s="150" t="s">
        <v>499</v>
      </c>
      <c r="F39" s="150" t="s">
        <v>403</v>
      </c>
      <c r="G39" s="152" t="s">
        <v>500</v>
      </c>
      <c r="H39" s="149">
        <v>42958</v>
      </c>
      <c r="I39" s="144"/>
      <c r="K39" s="217">
        <f>INDEX(A40:A$202,$S$1)</f>
        <v>1143</v>
      </c>
      <c r="L39" s="217" t="str">
        <f>INDEX(B40:B$202,$S$1)</f>
        <v>Mestrado</v>
      </c>
      <c r="M39" s="217" t="str">
        <f>INDEX(C40:C$202,$S$1)</f>
        <v>Projeto do CEBIMar</v>
      </c>
      <c r="N39" s="217" t="str">
        <f>INDEX(D40:D$202,$S$1)</f>
        <v>Anna Koivunen</v>
      </c>
      <c r="O39" s="221">
        <f>INDEX(E40:E$202,$S$1)</f>
        <v>45044</v>
      </c>
      <c r="P39" s="218">
        <f>INDEX(F40:F$202,$S$1)</f>
        <v>45047</v>
      </c>
      <c r="Q39" s="217" t="str">
        <f>INDEX(G40:G$202,$S$1)</f>
        <v>Biodiversity, biogeography, and conservation of mesophotic coral ecosystems in the Atlantic Ocean</v>
      </c>
      <c r="R39" s="219">
        <f>INDEX(H40:H$202,$S$1)</f>
        <v>0</v>
      </c>
    </row>
    <row r="40" spans="1:18" s="143" customFormat="1" ht="27.95" customHeight="1" x14ac:dyDescent="0.25">
      <c r="A40" s="150">
        <v>968</v>
      </c>
      <c r="B40" s="152" t="s">
        <v>431</v>
      </c>
      <c r="C40" s="152" t="s">
        <v>401</v>
      </c>
      <c r="D40" s="152" t="s">
        <v>503</v>
      </c>
      <c r="E40" s="150" t="s">
        <v>501</v>
      </c>
      <c r="F40" s="150" t="s">
        <v>502</v>
      </c>
      <c r="G40" s="152" t="s">
        <v>528</v>
      </c>
      <c r="H40" s="149">
        <v>42958</v>
      </c>
      <c r="K40" s="217">
        <f>INDEX(A41:A$202,$S$1)</f>
        <v>1144</v>
      </c>
      <c r="L40" s="217" t="str">
        <f>INDEX(B41:B$202,$S$1)</f>
        <v>Projeto de Pós-Doutorado</v>
      </c>
      <c r="M40" s="217" t="str">
        <f>INDEX(C41:C$202,$S$1)</f>
        <v>Projeto de Pós-Doutorado</v>
      </c>
      <c r="N40" s="217" t="str">
        <f>INDEX(D41:D$202,$S$1)</f>
        <v>Tammy Iwasa Arai</v>
      </c>
      <c r="O40" s="221">
        <f>INDEX(E41:E$202,$S$1)</f>
        <v>44987</v>
      </c>
      <c r="P40" s="218">
        <f>INDEX(F41:F$202,$S$1)</f>
        <v>45016</v>
      </c>
      <c r="Q40" s="217" t="str">
        <f>INDEX(G41:G$202,$S$1)</f>
        <v>A história evolutiva dos piolhos-de-baleia: de adaptações específicas à filogenia da família</v>
      </c>
      <c r="R40" s="219">
        <f>INDEX(H41:H$202,$S$1)</f>
        <v>0</v>
      </c>
    </row>
    <row r="41" spans="1:18" s="143" customFormat="1" ht="27.95" customHeight="1" x14ac:dyDescent="0.25">
      <c r="A41" s="150">
        <v>969</v>
      </c>
      <c r="B41" s="152" t="s">
        <v>472</v>
      </c>
      <c r="C41" s="152" t="s">
        <v>401</v>
      </c>
      <c r="D41" s="152" t="s">
        <v>506</v>
      </c>
      <c r="E41" s="150" t="s">
        <v>504</v>
      </c>
      <c r="F41" s="150" t="s">
        <v>505</v>
      </c>
      <c r="G41" s="152" t="s">
        <v>507</v>
      </c>
      <c r="H41" s="149">
        <v>42979</v>
      </c>
      <c r="I41" s="144"/>
      <c r="K41" s="217">
        <f>INDEX(A42:A$202,$S$1)</f>
        <v>1145</v>
      </c>
      <c r="L41" s="217" t="str">
        <f>INDEX(B42:B$202,$S$1)</f>
        <v>Projeto de docente ou pesquisador</v>
      </c>
      <c r="M41" s="217" t="str">
        <f>INDEX(C42:C$202,$S$1)</f>
        <v>Projeto do CEBIMar - NP BIOMAR</v>
      </c>
      <c r="N41" s="217" t="str">
        <f>INDEX(D42:D$202,$S$1)</f>
        <v>Marcio Reis Custódio / Vinicius Araújo</v>
      </c>
      <c r="O41" s="221">
        <f>INDEX(E42:E$202,$S$1)</f>
        <v>45067</v>
      </c>
      <c r="P41" s="218">
        <f>INDEX(F42:F$202,$S$1)</f>
        <v>45869</v>
      </c>
      <c r="Q41" s="217" t="str">
        <f>INDEX(G42:G$202,$S$1)</f>
        <v xml:space="preserve">Efeito da poluição sonora marinha na fisiologia de invertebrados: utilização de equinodermos como modelo </v>
      </c>
      <c r="R41" s="219">
        <f>INDEX(H42:H$202,$S$1)</f>
        <v>0</v>
      </c>
    </row>
    <row r="42" spans="1:18" s="143" customFormat="1" ht="27.95" customHeight="1" x14ac:dyDescent="0.25">
      <c r="A42" s="150">
        <v>970</v>
      </c>
      <c r="B42" s="152" t="s">
        <v>406</v>
      </c>
      <c r="C42" s="152" t="s">
        <v>401</v>
      </c>
      <c r="D42" s="152" t="s">
        <v>519</v>
      </c>
      <c r="E42" s="150" t="s">
        <v>504</v>
      </c>
      <c r="F42" s="149">
        <v>44286</v>
      </c>
      <c r="G42" s="152" t="s">
        <v>529</v>
      </c>
      <c r="H42" s="149">
        <v>42979</v>
      </c>
      <c r="I42" s="144"/>
      <c r="K42" s="217">
        <f>INDEX(A43:A$202,$S$1)</f>
        <v>1146</v>
      </c>
      <c r="L42" s="217" t="str">
        <f>INDEX(B43:B$202,$S$1)</f>
        <v>Mestrado</v>
      </c>
      <c r="M42" s="217" t="str">
        <f>INDEX(C43:C$202,$S$1)</f>
        <v>Projeto do CEBIMar</v>
      </c>
      <c r="N42" s="217" t="str">
        <f>INDEX(D43:D$202,$S$1)</f>
        <v>Aurea Maria Ciotti / Bianca Cirino Bruno</v>
      </c>
      <c r="O42" s="221">
        <f>INDEX(E43:E$202,$S$1)</f>
        <v>45074</v>
      </c>
      <c r="P42" s="218">
        <f>INDEX(F43:F$202,$S$1)</f>
        <v>45688</v>
      </c>
      <c r="Q42" s="217" t="str">
        <f>INDEX(G43:G$202,$S$1)</f>
        <v>Respostas da comunidade mixotrófica planctônica às condições ambientais na Baía de Guanabara (BG) e Canal de São Sebastião (SP)</v>
      </c>
      <c r="R42" s="219">
        <f>INDEX(H43:H$202,$S$1)</f>
        <v>0</v>
      </c>
    </row>
    <row r="43" spans="1:18" s="143" customFormat="1" ht="27.95" customHeight="1" x14ac:dyDescent="0.25">
      <c r="A43" s="150">
        <v>971</v>
      </c>
      <c r="B43" s="152" t="s">
        <v>472</v>
      </c>
      <c r="C43" s="152" t="s">
        <v>391</v>
      </c>
      <c r="D43" s="152" t="s">
        <v>448</v>
      </c>
      <c r="E43" s="150" t="s">
        <v>508</v>
      </c>
      <c r="F43" s="149">
        <v>43707</v>
      </c>
      <c r="G43" s="152" t="s">
        <v>530</v>
      </c>
      <c r="H43" s="149">
        <v>42979</v>
      </c>
      <c r="K43" s="217">
        <f>INDEX(A44:A$202,$S$1)</f>
        <v>1147</v>
      </c>
      <c r="L43" s="217" t="str">
        <f>INDEX(B44:B$202,$S$1)</f>
        <v>Iniciação cientifica</v>
      </c>
      <c r="M43" s="217" t="str">
        <f>INDEX(C44:C$202,$S$1)</f>
        <v>Projeto do CEBIMar - NP BIOMAR</v>
      </c>
      <c r="N43" s="217" t="str">
        <f>INDEX(D44:D$202,$S$1)</f>
        <v>Márcio Reis Custódio / Beatriz Sandes de Carvalho</v>
      </c>
      <c r="O43" s="221">
        <f>INDEX(E44:E$202,$S$1)</f>
        <v>45075</v>
      </c>
      <c r="P43" s="218">
        <f>INDEX(F44:F$202,$S$1)</f>
        <v>45449</v>
      </c>
      <c r="Q43" s="217" t="str">
        <f>INDEX(G44:G$202,$S$1)</f>
        <v xml:space="preserve">Ensaios de parâmetros físico-químicos para culturas in vitro de células de Hymeniacidon heliophila (Porifera) </v>
      </c>
      <c r="R43" s="219">
        <f>INDEX(H44:H$202,$S$1)</f>
        <v>0</v>
      </c>
    </row>
    <row r="44" spans="1:18" s="143" customFormat="1" ht="27.95" customHeight="1" x14ac:dyDescent="0.25">
      <c r="A44" s="150">
        <v>972</v>
      </c>
      <c r="B44" s="152" t="s">
        <v>410</v>
      </c>
      <c r="C44" s="152" t="s">
        <v>401</v>
      </c>
      <c r="D44" s="152" t="s">
        <v>429</v>
      </c>
      <c r="E44" s="150" t="s">
        <v>466</v>
      </c>
      <c r="F44" s="150" t="s">
        <v>510</v>
      </c>
      <c r="G44" s="152" t="s">
        <v>511</v>
      </c>
      <c r="H44" s="149">
        <v>42979</v>
      </c>
      <c r="I44" s="144"/>
      <c r="K44" s="217">
        <f>INDEX(A45:A$202,$S$1)</f>
        <v>1148</v>
      </c>
      <c r="L44" s="217">
        <f>INDEX(B45:B$202,$S$1)</f>
        <v>0</v>
      </c>
      <c r="M44" s="217">
        <f>INDEX(C45:C$202,$S$1)</f>
        <v>0</v>
      </c>
      <c r="N44" s="217">
        <f>INDEX(D45:D$202,$S$1)</f>
        <v>0</v>
      </c>
      <c r="O44" s="221">
        <f>INDEX(E45:E$202,$S$1)</f>
        <v>0</v>
      </c>
      <c r="P44" s="218">
        <f>INDEX(F45:F$202,$S$1)</f>
        <v>0</v>
      </c>
      <c r="Q44" s="217">
        <f>INDEX(G45:G$202,$S$1)</f>
        <v>0</v>
      </c>
      <c r="R44" s="219">
        <f>INDEX(H45:H$202,$S$1)</f>
        <v>0</v>
      </c>
    </row>
    <row r="45" spans="1:18" s="143" customFormat="1" ht="27.95" customHeight="1" x14ac:dyDescent="0.25">
      <c r="A45" s="150">
        <v>973</v>
      </c>
      <c r="B45" s="152" t="s">
        <v>472</v>
      </c>
      <c r="C45" s="152" t="s">
        <v>391</v>
      </c>
      <c r="D45" s="152" t="s">
        <v>426</v>
      </c>
      <c r="E45" s="150" t="s">
        <v>504</v>
      </c>
      <c r="F45" s="150" t="s">
        <v>509</v>
      </c>
      <c r="G45" s="152" t="s">
        <v>512</v>
      </c>
      <c r="H45" s="149">
        <v>42979</v>
      </c>
      <c r="K45" s="217">
        <f>INDEX(A46:A$202,$S$1)</f>
        <v>1149</v>
      </c>
      <c r="L45" s="217" t="str">
        <f>INDEX(B46:B$202,$S$1)</f>
        <v>Mestrado</v>
      </c>
      <c r="M45" s="217" t="str">
        <f>INDEX(C46:C$202,$S$1)</f>
        <v>Projeto do CEBIMar</v>
      </c>
      <c r="N45" s="217" t="str">
        <f>INDEX(D46:D$202,$S$1)</f>
        <v>Gabriel Amadeus Carrasco/Samuel Coelho de Faria</v>
      </c>
      <c r="O45" s="221">
        <f>INDEX(E46:E$202,$S$1)</f>
        <v>45152</v>
      </c>
      <c r="P45" s="218">
        <f>INDEX(F46:F$202,$S$1)</f>
        <v>45681</v>
      </c>
      <c r="Q45" s="217" t="str">
        <f>INDEX(G46:G$202,$S$1)</f>
        <v>Fotossimbiose compromete o metabolismo em corais pétreos (Anthozoa, Scleractinia)? Uma avaliação experimental diante de mudanças climáticas simuladas</v>
      </c>
      <c r="R45" s="219">
        <f>INDEX(H46:H$202,$S$1)</f>
        <v>0</v>
      </c>
    </row>
    <row r="46" spans="1:18" s="143" customFormat="1" ht="27.95" customHeight="1" x14ac:dyDescent="0.25">
      <c r="A46" s="150">
        <v>974</v>
      </c>
      <c r="B46" s="152" t="s">
        <v>390</v>
      </c>
      <c r="C46" s="152" t="s">
        <v>391</v>
      </c>
      <c r="D46" s="152" t="s">
        <v>542</v>
      </c>
      <c r="E46" s="150" t="s">
        <v>543</v>
      </c>
      <c r="F46" s="150" t="s">
        <v>544</v>
      </c>
      <c r="G46" s="152" t="s">
        <v>545</v>
      </c>
      <c r="H46" s="149">
        <v>43070</v>
      </c>
      <c r="I46" s="144"/>
      <c r="K46" s="217">
        <f>INDEX(A47:A$202,$S$1)</f>
        <v>1150</v>
      </c>
      <c r="L46" s="217" t="str">
        <f>INDEX(B47:B$202,$S$1)</f>
        <v>Mestrado</v>
      </c>
      <c r="M46" s="217" t="str">
        <f>INDEX(C47:C$202,$S$1)</f>
        <v>Projeto do CEBIMar</v>
      </c>
      <c r="N46" s="217" t="str">
        <f>INDEX(D47:D$202,$S$1)</f>
        <v>Lorena Rodrigues Turrini/Samuel Coelho de Faria</v>
      </c>
      <c r="O46" s="221">
        <f>INDEX(E47:E$202,$S$1)</f>
        <v>45111</v>
      </c>
      <c r="P46" s="218">
        <f>INDEX(F47:F$202,$S$1)</f>
        <v>45625</v>
      </c>
      <c r="Q46" s="217" t="str">
        <f>INDEX(G47:G$202,$S$1)</f>
        <v xml:space="preserve">Saúde fisiológica e bioquímica dos corais do Atlântico Sul: uma abordagem comparativo-evolutiva </v>
      </c>
      <c r="R46" s="219">
        <f>INDEX(H47:H$202,$S$1)</f>
        <v>0</v>
      </c>
    </row>
    <row r="47" spans="1:18" s="143" customFormat="1" ht="27.95" customHeight="1" x14ac:dyDescent="0.25">
      <c r="A47" s="150">
        <v>975</v>
      </c>
      <c r="B47" s="152" t="s">
        <v>472</v>
      </c>
      <c r="C47" s="152" t="s">
        <v>391</v>
      </c>
      <c r="D47" s="152" t="s">
        <v>448</v>
      </c>
      <c r="E47" s="150" t="s">
        <v>546</v>
      </c>
      <c r="F47" s="149">
        <v>43830</v>
      </c>
      <c r="G47" s="152" t="s">
        <v>547</v>
      </c>
      <c r="H47" s="149">
        <v>43061</v>
      </c>
      <c r="K47" s="217">
        <f>INDEX(A48:A$202,$S$1)</f>
        <v>1151</v>
      </c>
      <c r="L47" s="217">
        <f>INDEX(B48:B$202,$S$1)</f>
        <v>0</v>
      </c>
      <c r="M47" s="217">
        <f>INDEX(C48:C$202,$S$1)</f>
        <v>0</v>
      </c>
      <c r="N47" s="217">
        <f>INDEX(D48:D$202,$S$1)</f>
        <v>0</v>
      </c>
      <c r="O47" s="221">
        <f>INDEX(E48:E$202,$S$1)</f>
        <v>0</v>
      </c>
      <c r="P47" s="218">
        <f>INDEX(F48:F$202,$S$1)</f>
        <v>0</v>
      </c>
      <c r="Q47" s="217">
        <f>INDEX(G48:G$202,$S$1)</f>
        <v>0</v>
      </c>
      <c r="R47" s="219">
        <f>INDEX(H48:H$202,$S$1)</f>
        <v>0</v>
      </c>
    </row>
    <row r="48" spans="1:18" s="143" customFormat="1" ht="27.95" customHeight="1" x14ac:dyDescent="0.25">
      <c r="A48" s="150">
        <v>976</v>
      </c>
      <c r="B48" s="152" t="s">
        <v>406</v>
      </c>
      <c r="C48" s="152" t="s">
        <v>391</v>
      </c>
      <c r="D48" s="152" t="s">
        <v>548</v>
      </c>
      <c r="E48" s="150" t="s">
        <v>549</v>
      </c>
      <c r="F48" s="150" t="s">
        <v>550</v>
      </c>
      <c r="G48" s="152" t="s">
        <v>551</v>
      </c>
      <c r="H48" s="149">
        <v>43070</v>
      </c>
      <c r="I48" s="144"/>
      <c r="K48" s="217">
        <f>INDEX(A49:A$202,$S$1)</f>
        <v>1152</v>
      </c>
      <c r="L48" s="217" t="str">
        <f>INDEX(B49:B$202,$S$1)</f>
        <v>Doutorado</v>
      </c>
      <c r="M48" s="217" t="str">
        <f>INDEX(C49:C$202,$S$1)</f>
        <v>Projeto de outras instituições publicas</v>
      </c>
      <c r="N48" s="217" t="str">
        <f>INDEX(D49:D$202,$S$1)</f>
        <v>Júlio Henrique Garcia da Silva/Gustavo Muniz Dias</v>
      </c>
      <c r="O48" s="221">
        <f>INDEX(E49:E$202,$S$1)</f>
        <v>45122</v>
      </c>
      <c r="P48" s="218">
        <f>INDEX(F49:F$202,$S$1)</f>
        <v>46736</v>
      </c>
      <c r="Q48" s="217" t="str">
        <f>INDEX(G49:G$202,$S$1)</f>
        <v xml:space="preserve">Homogeneização da biota em habitats artificiais marinhos. Padrões globais e alternativas para minimizar introdução de espécies exóticas </v>
      </c>
      <c r="R48" s="219">
        <f>INDEX(H49:H$202,$S$1)</f>
        <v>0</v>
      </c>
    </row>
    <row r="49" spans="1:18" s="143" customFormat="1" ht="27.95" customHeight="1" x14ac:dyDescent="0.25">
      <c r="A49" s="150">
        <v>978</v>
      </c>
      <c r="B49" s="152" t="s">
        <v>410</v>
      </c>
      <c r="C49" s="152" t="s">
        <v>391</v>
      </c>
      <c r="D49" s="152" t="s">
        <v>476</v>
      </c>
      <c r="E49" s="150" t="s">
        <v>552</v>
      </c>
      <c r="F49" s="150" t="s">
        <v>553</v>
      </c>
      <c r="G49" s="152" t="s">
        <v>554</v>
      </c>
      <c r="H49" s="149">
        <v>43138</v>
      </c>
      <c r="K49" s="217">
        <f>INDEX(A50:A$202,$S$1)</f>
        <v>1153</v>
      </c>
      <c r="L49" s="217" t="str">
        <f>INDEX(B50:B$202,$S$1)</f>
        <v>Projeto autônomo</v>
      </c>
      <c r="M49" s="217" t="str">
        <f>INDEX(C50:C$202,$S$1)</f>
        <v>Projeto do CEBIMar</v>
      </c>
      <c r="N49" s="217" t="str">
        <f>INDEX(D50:D$202,$S$1)</f>
        <v>Samuel Coelho de Faria</v>
      </c>
      <c r="O49" s="221">
        <f>INDEX(E50:E$202,$S$1)</f>
        <v>44958</v>
      </c>
      <c r="P49" s="218">
        <f>INDEX(F50:F$202,$S$1)</f>
        <v>46784</v>
      </c>
      <c r="Q49" s="217" t="str">
        <f>INDEX(G50:G$202,$S$1)</f>
        <v>Usando o passado filogenético para prever impactos climáticos: ecofisiologia da simbiose e evolução acelerada na conservação de recifes de coral</v>
      </c>
      <c r="R49" s="219">
        <f>INDEX(H50:H$202,$S$1)</f>
        <v>0</v>
      </c>
    </row>
    <row r="50" spans="1:18" s="143" customFormat="1" ht="27.95" customHeight="1" x14ac:dyDescent="0.25">
      <c r="A50" s="150">
        <v>979</v>
      </c>
      <c r="B50" s="152" t="s">
        <v>396</v>
      </c>
      <c r="C50" s="152" t="s">
        <v>407</v>
      </c>
      <c r="D50" s="152" t="s">
        <v>555</v>
      </c>
      <c r="E50" s="150" t="s">
        <v>556</v>
      </c>
      <c r="F50" s="150" t="s">
        <v>496</v>
      </c>
      <c r="G50" s="152" t="s">
        <v>557</v>
      </c>
      <c r="H50" s="149">
        <v>43138</v>
      </c>
      <c r="I50" s="144"/>
      <c r="K50" s="217">
        <f>INDEX(A51:A$202,$S$1)</f>
        <v>1154</v>
      </c>
      <c r="L50" s="217" t="str">
        <f>INDEX(B51:B$202,$S$1)</f>
        <v>Iniciação Científica</v>
      </c>
      <c r="M50" s="217" t="str">
        <f>INDEX(C51:C$202,$S$1)</f>
        <v>Projeto do CEBIMar</v>
      </c>
      <c r="N50" s="217" t="str">
        <f>INDEX(D51:D$202,$S$1)</f>
        <v>Julia Bellucco da Cruz/Hudson Tercio Pinheiro</v>
      </c>
      <c r="O50" s="221">
        <f>INDEX(E51:E$202,$S$1)</f>
        <v>45138</v>
      </c>
      <c r="P50" s="218">
        <f>INDEX(F51:F$202,$S$1)</f>
        <v>45449</v>
      </c>
      <c r="Q50" s="217" t="str">
        <f>INDEX(G51:G$202,$S$1)</f>
        <v xml:space="preserve">Diversidade funcional da comunidade de peixes recifais do refúgio de vida silvestre do Arquipélago de Alcatrazes, São Sebastião, SP </v>
      </c>
      <c r="R50" s="219">
        <f>INDEX(H51:H$202,$S$1)</f>
        <v>0</v>
      </c>
    </row>
    <row r="51" spans="1:18" s="143" customFormat="1" ht="27.95" customHeight="1" x14ac:dyDescent="0.25">
      <c r="A51" s="150">
        <v>980</v>
      </c>
      <c r="B51" s="152" t="s">
        <v>390</v>
      </c>
      <c r="C51" s="152" t="s">
        <v>407</v>
      </c>
      <c r="D51" s="152" t="s">
        <v>558</v>
      </c>
      <c r="E51" s="150" t="s">
        <v>559</v>
      </c>
      <c r="F51" s="150" t="s">
        <v>560</v>
      </c>
      <c r="G51" s="152" t="s">
        <v>561</v>
      </c>
      <c r="H51" s="149">
        <v>43138</v>
      </c>
      <c r="K51" s="217">
        <f>INDEX(A52:A$202,$S$1)</f>
        <v>1155</v>
      </c>
      <c r="L51" s="217">
        <f>INDEX(B52:B$202,$S$1)</f>
        <v>0</v>
      </c>
      <c r="M51" s="217">
        <f>INDEX(C52:C$202,$S$1)</f>
        <v>0</v>
      </c>
      <c r="N51" s="217">
        <f>INDEX(D52:D$202,$S$1)</f>
        <v>0</v>
      </c>
      <c r="O51" s="221">
        <f>INDEX(E52:E$202,$S$1)</f>
        <v>0</v>
      </c>
      <c r="P51" s="218">
        <f>INDEX(F52:F$202,$S$1)</f>
        <v>0</v>
      </c>
      <c r="Q51" s="217">
        <f>INDEX(G52:G$202,$S$1)</f>
        <v>0</v>
      </c>
      <c r="R51" s="219">
        <f>INDEX(H52:H$202,$S$1)</f>
        <v>0</v>
      </c>
    </row>
    <row r="52" spans="1:18" s="143" customFormat="1" ht="27.95" customHeight="1" x14ac:dyDescent="0.25">
      <c r="A52" s="150">
        <v>981</v>
      </c>
      <c r="B52" s="152" t="s">
        <v>406</v>
      </c>
      <c r="C52" s="152" t="s">
        <v>407</v>
      </c>
      <c r="D52" s="152" t="s">
        <v>562</v>
      </c>
      <c r="E52" s="150" t="s">
        <v>563</v>
      </c>
      <c r="F52" s="150" t="s">
        <v>564</v>
      </c>
      <c r="G52" s="152" t="s">
        <v>565</v>
      </c>
      <c r="H52" s="149">
        <v>43188</v>
      </c>
      <c r="K52" s="217">
        <f>INDEX(A53:A$202,$S$1)</f>
        <v>1156</v>
      </c>
      <c r="L52" s="217" t="str">
        <f>INDEX(B53:B$202,$S$1)</f>
        <v>Iniciação Científica</v>
      </c>
      <c r="M52" s="217" t="str">
        <f>INDEX(C53:C$202,$S$1)</f>
        <v>Projeto do CEBIMar</v>
      </c>
      <c r="N52" s="217" t="str">
        <f>INDEX(D53:D$202,$S$1)</f>
        <v>Ronaldo Bastos Francini Filho</v>
      </c>
      <c r="O52" s="221">
        <f>INDEX(E53:E$202,$S$1)</f>
        <v>45144</v>
      </c>
      <c r="P52" s="218">
        <f>INDEX(F53:F$202,$S$1)</f>
        <v>45418</v>
      </c>
      <c r="Q52" s="217" t="str">
        <f>INDEX(G53:G$202,$S$1)</f>
        <v>Mapeamento do esforço de pesca no entorno do Refúgio de Vida Silvestre do arquipélago de Alcatrazes</v>
      </c>
      <c r="R52" s="219">
        <f>INDEX(H53:H$202,$S$1)</f>
        <v>0</v>
      </c>
    </row>
    <row r="53" spans="1:18" s="143" customFormat="1" ht="27.95" customHeight="1" x14ac:dyDescent="0.25">
      <c r="A53" s="150">
        <v>987</v>
      </c>
      <c r="B53" s="152" t="s">
        <v>472</v>
      </c>
      <c r="C53" s="152" t="s">
        <v>473</v>
      </c>
      <c r="D53" s="152" t="s">
        <v>464</v>
      </c>
      <c r="E53" s="150" t="s">
        <v>566</v>
      </c>
      <c r="F53" s="150" t="s">
        <v>567</v>
      </c>
      <c r="G53" s="152" t="s">
        <v>568</v>
      </c>
      <c r="H53" s="149">
        <v>43237</v>
      </c>
      <c r="I53" s="144"/>
      <c r="K53" s="217">
        <f>INDEX(A54:A$202,$S$1)</f>
        <v>1157</v>
      </c>
      <c r="L53" s="217" t="str">
        <f>INDEX(B54:B$202,$S$1)</f>
        <v>Projeto autônomo</v>
      </c>
      <c r="M53" s="217" t="str">
        <f>INDEX(C54:C$202,$S$1)</f>
        <v>Projeto do CEBIMar</v>
      </c>
      <c r="N53" s="217" t="str">
        <f>INDEX(D54:D$202,$S$1)</f>
        <v>Aurea Maria Ciotti</v>
      </c>
      <c r="O53" s="221">
        <f>INDEX(E54:E$202,$S$1)</f>
        <v>45148</v>
      </c>
      <c r="P53" s="218">
        <f>INDEX(F54:F$202,$S$1)</f>
        <v>45625</v>
      </c>
      <c r="Q53" s="217" t="str">
        <f>INDEX(G54:G$202,$S$1)</f>
        <v xml:space="preserve">Variações verticais das propriedades ópticas nas águas costeiras do estado de São Paulo e sua influência no sinal hiperespectral de sensoriamento remoto </v>
      </c>
      <c r="R53" s="219">
        <f>INDEX(H54:H$202,$S$1)</f>
        <v>0</v>
      </c>
    </row>
    <row r="54" spans="1:18" s="143" customFormat="1" ht="27.95" customHeight="1" x14ac:dyDescent="0.25">
      <c r="A54" s="150">
        <v>989</v>
      </c>
      <c r="B54" s="152" t="s">
        <v>472</v>
      </c>
      <c r="C54" s="152" t="s">
        <v>473</v>
      </c>
      <c r="D54" s="152" t="s">
        <v>464</v>
      </c>
      <c r="E54" s="150" t="s">
        <v>569</v>
      </c>
      <c r="F54" s="150" t="s">
        <v>570</v>
      </c>
      <c r="G54" s="152" t="s">
        <v>571</v>
      </c>
      <c r="H54" s="149">
        <v>43237</v>
      </c>
      <c r="K54" s="217">
        <f>INDEX(A55:A$202,$S$1)</f>
        <v>1158</v>
      </c>
      <c r="L54" s="217" t="str">
        <f>INDEX(B55:B$202,$S$1)</f>
        <v>Mestrado</v>
      </c>
      <c r="M54" s="217" t="str">
        <f>INDEX(C55:C$202,$S$1)</f>
        <v>Projeto do CEBIMar</v>
      </c>
      <c r="N54" s="217" t="str">
        <f>INDEX(D55:D$202,$S$1)</f>
        <v>Aurea Maria Ciotti</v>
      </c>
      <c r="O54" s="221">
        <f>INDEX(E55:E$202,$S$1)</f>
        <v>45152</v>
      </c>
      <c r="P54" s="218">
        <f>INDEX(F55:F$202,$S$1)</f>
        <v>45688</v>
      </c>
      <c r="Q54" s="217" t="str">
        <f>INDEX(G55:G$202,$S$1)</f>
        <v xml:space="preserve">Caracterização do componente do plâncton gelatinoso na dieta de Dermochelys coriacea e Chelonia mydas (Testudines) </v>
      </c>
      <c r="R54" s="219">
        <f>INDEX(H55:H$202,$S$1)</f>
        <v>0</v>
      </c>
    </row>
    <row r="55" spans="1:18" ht="27.95" customHeight="1" x14ac:dyDescent="0.25">
      <c r="A55" s="150">
        <v>992</v>
      </c>
      <c r="B55" s="152" t="s">
        <v>390</v>
      </c>
      <c r="C55" s="152" t="s">
        <v>401</v>
      </c>
      <c r="D55" s="152" t="s">
        <v>465</v>
      </c>
      <c r="E55" s="150" t="s">
        <v>572</v>
      </c>
      <c r="F55" s="150" t="s">
        <v>573</v>
      </c>
      <c r="G55" s="152" t="s">
        <v>574</v>
      </c>
      <c r="H55" s="149">
        <v>43237</v>
      </c>
      <c r="K55" s="217">
        <f>INDEX(A56:A$202,$S$1)</f>
        <v>1159</v>
      </c>
      <c r="L55" s="217" t="str">
        <f>INDEX(B56:B$202,$S$1)</f>
        <v>Projeto autônomo</v>
      </c>
      <c r="M55" s="217" t="str">
        <f>INDEX(C56:C$202,$S$1)</f>
        <v>Projeto do CEBIMar</v>
      </c>
      <c r="N55" s="217" t="str">
        <f>INDEX(D56:D$202,$S$1)</f>
        <v>André Carrara Morandini</v>
      </c>
      <c r="O55" s="221">
        <f>INDEX(E56:E$202,$S$1)</f>
        <v>45165</v>
      </c>
      <c r="P55" s="218" t="str">
        <f>INDEX(F56:F$202,$S$1)</f>
        <v>27/102023</v>
      </c>
      <c r="Q55" s="217" t="str">
        <f>INDEX(G56:G$202,$S$1)</f>
        <v xml:space="preserve">Predação por antozoários solitários e coloniais: novas evidências de protocooperação e o papel trófico das águas-vivas na dieta de cnidários bentônicos </v>
      </c>
      <c r="R55" s="219">
        <f>INDEX(H56:H$202,$S$1)</f>
        <v>0</v>
      </c>
    </row>
    <row r="56" spans="1:18" ht="27.95" customHeight="1" x14ac:dyDescent="0.25">
      <c r="A56" s="150">
        <v>994</v>
      </c>
      <c r="B56" s="152" t="s">
        <v>390</v>
      </c>
      <c r="C56" s="152" t="s">
        <v>391</v>
      </c>
      <c r="D56" s="152" t="s">
        <v>423</v>
      </c>
      <c r="E56" s="150" t="s">
        <v>470</v>
      </c>
      <c r="F56" s="150" t="s">
        <v>589</v>
      </c>
      <c r="G56" s="152" t="s">
        <v>590</v>
      </c>
      <c r="H56" s="150" t="s">
        <v>591</v>
      </c>
      <c r="K56" s="217">
        <f>INDEX(A57:A$202,$S$1)</f>
        <v>1160</v>
      </c>
      <c r="L56" s="217" t="str">
        <f>INDEX(B57:B$202,$S$1)</f>
        <v>Pós-Doutorado</v>
      </c>
      <c r="M56" s="217" t="str">
        <f>INDEX(C57:C$202,$S$1)</f>
        <v>Projeto do CEBIMar</v>
      </c>
      <c r="N56" s="217" t="str">
        <f>INDEX(D57:D$202,$S$1)</f>
        <v>Gabriel Soares de Araujo</v>
      </c>
      <c r="O56" s="221">
        <f>INDEX(E57:E$202,$S$1)</f>
        <v>45184</v>
      </c>
      <c r="P56" s="218">
        <f>INDEX(F57:F$202,$S$1)</f>
        <v>46279</v>
      </c>
      <c r="Q56" s="217" t="str">
        <f>INDEX(G57:G$202,$S$1)</f>
        <v xml:space="preserve">Biodiversity, evolution, and biogeography of neglected Atlantic reef </v>
      </c>
      <c r="R56" s="219">
        <f>INDEX(H57:H$202,$S$1)</f>
        <v>0</v>
      </c>
    </row>
    <row r="57" spans="1:18" ht="27.95" customHeight="1" x14ac:dyDescent="0.25">
      <c r="A57" s="150">
        <v>995</v>
      </c>
      <c r="B57" s="152" t="s">
        <v>472</v>
      </c>
      <c r="C57" s="152" t="s">
        <v>407</v>
      </c>
      <c r="D57" s="152" t="s">
        <v>578</v>
      </c>
      <c r="E57" s="150" t="s">
        <v>535</v>
      </c>
      <c r="F57" s="149">
        <v>43889</v>
      </c>
      <c r="G57" s="152" t="s">
        <v>579</v>
      </c>
      <c r="H57" s="149">
        <v>43328</v>
      </c>
      <c r="K57" s="217">
        <f>INDEX(A58:A$202,$S$1)</f>
        <v>1161</v>
      </c>
      <c r="L57" s="217" t="str">
        <f>INDEX(B58:B$202,$S$1)</f>
        <v>Mestrado</v>
      </c>
      <c r="M57" s="217" t="str">
        <f>INDEX(C58:C$202,$S$1)</f>
        <v>Projeto do CEBIMar</v>
      </c>
      <c r="N57" s="217" t="str">
        <f>INDEX(D58:D$202,$S$1)</f>
        <v>Hudson Tércio Pinheiro/Esteban Jorcin Nogueira</v>
      </c>
      <c r="O57" s="221">
        <f>INDEX(E58:E$202,$S$1)</f>
        <v>45198</v>
      </c>
      <c r="P57" s="218">
        <f>INDEX(F58:F$202,$S$1)</f>
        <v>45199</v>
      </c>
      <c r="Q57" s="217" t="str">
        <f>INDEX(G58:G$202,$S$1)</f>
        <v>Variação da estrutura da comunidade de peixes recifais em ilhas oceânicas brasileiras: uma série de dez anos</v>
      </c>
      <c r="R57" s="219">
        <f>INDEX(H58:H$202,$S$1)</f>
        <v>0</v>
      </c>
    </row>
    <row r="58" spans="1:18" ht="27.95" customHeight="1" x14ac:dyDescent="0.25">
      <c r="A58" s="150">
        <v>996</v>
      </c>
      <c r="B58" s="152" t="s">
        <v>431</v>
      </c>
      <c r="C58" s="152" t="s">
        <v>407</v>
      </c>
      <c r="D58" s="152" t="s">
        <v>580</v>
      </c>
      <c r="E58" s="150" t="s">
        <v>581</v>
      </c>
      <c r="F58" s="150" t="s">
        <v>582</v>
      </c>
      <c r="G58" s="152" t="s">
        <v>583</v>
      </c>
      <c r="H58" s="149">
        <v>43328</v>
      </c>
      <c r="K58" s="217">
        <f>INDEX(A59:A$202,$S$1)</f>
        <v>1162</v>
      </c>
      <c r="L58" s="217">
        <f>INDEX(B59:B$202,$S$1)</f>
        <v>0</v>
      </c>
      <c r="M58" s="217">
        <f>INDEX(C59:C$202,$S$1)</f>
        <v>0</v>
      </c>
      <c r="N58" s="217">
        <f>INDEX(D59:D$202,$S$1)</f>
        <v>0</v>
      </c>
      <c r="O58" s="221">
        <f>INDEX(E59:E$202,$S$1)</f>
        <v>0</v>
      </c>
      <c r="P58" s="218">
        <f>INDEX(F59:F$202,$S$1)</f>
        <v>0</v>
      </c>
      <c r="Q58" s="217">
        <f>INDEX(G59:G$202,$S$1)</f>
        <v>0</v>
      </c>
      <c r="R58" s="219">
        <f>INDEX(H59:H$202,$S$1)</f>
        <v>0</v>
      </c>
    </row>
    <row r="59" spans="1:18" ht="27.95" customHeight="1" x14ac:dyDescent="0.25">
      <c r="A59" s="150">
        <v>997</v>
      </c>
      <c r="B59" s="152" t="s">
        <v>472</v>
      </c>
      <c r="C59" s="152" t="s">
        <v>391</v>
      </c>
      <c r="D59" s="152" t="s">
        <v>448</v>
      </c>
      <c r="E59" s="150" t="s">
        <v>535</v>
      </c>
      <c r="F59" s="150" t="s">
        <v>584</v>
      </c>
      <c r="G59" s="152" t="s">
        <v>585</v>
      </c>
      <c r="H59" s="149">
        <v>43328</v>
      </c>
      <c r="K59" s="217">
        <f>INDEX(A60:A$202,$S$1)</f>
        <v>1163</v>
      </c>
      <c r="L59" s="217">
        <f>INDEX(B60:B$202,$S$1)</f>
        <v>0</v>
      </c>
      <c r="M59" s="217">
        <f>INDEX(C60:C$202,$S$1)</f>
        <v>0</v>
      </c>
      <c r="N59" s="217">
        <f>INDEX(D60:D$202,$S$1)</f>
        <v>0</v>
      </c>
      <c r="O59" s="221">
        <f>INDEX(E60:E$202,$S$1)</f>
        <v>0</v>
      </c>
      <c r="P59" s="218">
        <f>INDEX(F60:F$202,$S$1)</f>
        <v>0</v>
      </c>
      <c r="Q59" s="217">
        <f>INDEX(G60:G$202,$S$1)</f>
        <v>0</v>
      </c>
      <c r="R59" s="219">
        <f>INDEX(H60:H$202,$S$1)</f>
        <v>0</v>
      </c>
    </row>
    <row r="60" spans="1:18" ht="27.95" customHeight="1" x14ac:dyDescent="0.25">
      <c r="A60" s="150">
        <v>998</v>
      </c>
      <c r="B60" s="152" t="s">
        <v>599</v>
      </c>
      <c r="C60" s="152" t="s">
        <v>401</v>
      </c>
      <c r="D60" s="152" t="s">
        <v>601</v>
      </c>
      <c r="E60" s="149">
        <v>43313</v>
      </c>
      <c r="F60" s="149">
        <v>44367</v>
      </c>
      <c r="G60" s="152" t="s">
        <v>602</v>
      </c>
      <c r="H60" s="156"/>
      <c r="K60" s="217">
        <f>INDEX(A61:A$202,$S$1)</f>
        <v>1164</v>
      </c>
      <c r="L60" s="217">
        <f>INDEX(B61:B$202,$S$1)</f>
        <v>0</v>
      </c>
      <c r="M60" s="217">
        <f>INDEX(C61:C$202,$S$1)</f>
        <v>0</v>
      </c>
      <c r="N60" s="217">
        <f>INDEX(D61:D$202,$S$1)</f>
        <v>0</v>
      </c>
      <c r="O60" s="221">
        <f>INDEX(E61:E$202,$S$1)</f>
        <v>0</v>
      </c>
      <c r="P60" s="218">
        <f>INDEX(F61:F$202,$S$1)</f>
        <v>0</v>
      </c>
      <c r="Q60" s="217">
        <f>INDEX(G61:G$202,$S$1)</f>
        <v>0</v>
      </c>
      <c r="R60" s="219">
        <f>INDEX(H61:H$202,$S$1)</f>
        <v>0</v>
      </c>
    </row>
    <row r="61" spans="1:18" ht="27.95" customHeight="1" x14ac:dyDescent="0.25">
      <c r="A61" s="150">
        <v>999</v>
      </c>
      <c r="B61" s="152" t="s">
        <v>390</v>
      </c>
      <c r="C61" s="152" t="s">
        <v>391</v>
      </c>
      <c r="D61" s="152" t="s">
        <v>603</v>
      </c>
      <c r="E61" s="149">
        <v>42965</v>
      </c>
      <c r="F61" s="149">
        <v>44742</v>
      </c>
      <c r="G61" s="152" t="s">
        <v>604</v>
      </c>
      <c r="H61" s="156"/>
      <c r="K61" s="217">
        <f>INDEX(A62:A$202,$S$1)</f>
        <v>1165</v>
      </c>
      <c r="L61" s="217">
        <f>INDEX(B62:B$202,$S$1)</f>
        <v>0</v>
      </c>
      <c r="M61" s="217">
        <f>INDEX(C62:C$202,$S$1)</f>
        <v>0</v>
      </c>
      <c r="N61" s="217">
        <f>INDEX(D62:D$202,$S$1)</f>
        <v>0</v>
      </c>
      <c r="O61" s="221">
        <f>INDEX(E62:E$202,$S$1)</f>
        <v>0</v>
      </c>
      <c r="P61" s="218">
        <f>INDEX(F62:F$202,$S$1)</f>
        <v>0</v>
      </c>
      <c r="Q61" s="217">
        <f>INDEX(G62:G$202,$S$1)</f>
        <v>0</v>
      </c>
      <c r="R61" s="219">
        <f>INDEX(H62:H$202,$S$1)</f>
        <v>0</v>
      </c>
    </row>
    <row r="62" spans="1:18" ht="27.95" customHeight="1" x14ac:dyDescent="0.25">
      <c r="A62" s="150">
        <v>1001</v>
      </c>
      <c r="B62" s="152" t="s">
        <v>390</v>
      </c>
      <c r="C62" s="152" t="s">
        <v>391</v>
      </c>
      <c r="D62" s="152" t="s">
        <v>586</v>
      </c>
      <c r="E62" s="149" t="s">
        <v>470</v>
      </c>
      <c r="F62" s="149" t="s">
        <v>587</v>
      </c>
      <c r="G62" s="152" t="s">
        <v>588</v>
      </c>
      <c r="H62" s="149">
        <v>43328</v>
      </c>
      <c r="K62" s="217">
        <f>INDEX(A63:A$202,$S$1)</f>
        <v>1166</v>
      </c>
      <c r="L62" s="217">
        <f>INDEX(B63:B$202,$S$1)</f>
        <v>0</v>
      </c>
      <c r="M62" s="217">
        <f>INDEX(C63:C$202,$S$1)</f>
        <v>0</v>
      </c>
      <c r="N62" s="217">
        <f>INDEX(D63:D$202,$S$1)</f>
        <v>0</v>
      </c>
      <c r="O62" s="221">
        <f>INDEX(E63:E$202,$S$1)</f>
        <v>0</v>
      </c>
      <c r="P62" s="218">
        <f>INDEX(F63:F$202,$S$1)</f>
        <v>0</v>
      </c>
      <c r="Q62" s="217">
        <f>INDEX(G63:G$202,$S$1)</f>
        <v>0</v>
      </c>
      <c r="R62" s="219">
        <f>INDEX(H63:H$202,$S$1)</f>
        <v>0</v>
      </c>
    </row>
    <row r="63" spans="1:18" ht="27.95" customHeight="1" x14ac:dyDescent="0.25">
      <c r="A63" s="150">
        <v>1002</v>
      </c>
      <c r="B63" s="152" t="s">
        <v>599</v>
      </c>
      <c r="C63" s="152" t="s">
        <v>391</v>
      </c>
      <c r="D63" s="152" t="s">
        <v>605</v>
      </c>
      <c r="E63" s="149">
        <v>43339</v>
      </c>
      <c r="F63" s="149">
        <v>44074</v>
      </c>
      <c r="G63" s="152" t="s">
        <v>606</v>
      </c>
      <c r="H63" s="156"/>
      <c r="K63" s="217">
        <f>INDEX(A64:A$202,$S$1)</f>
        <v>1167</v>
      </c>
      <c r="L63" s="217">
        <f>INDEX(B64:B$202,$S$1)</f>
        <v>0</v>
      </c>
      <c r="M63" s="217">
        <f>INDEX(C64:C$202,$S$1)</f>
        <v>0</v>
      </c>
      <c r="N63" s="217">
        <f>INDEX(D64:D$202,$S$1)</f>
        <v>0</v>
      </c>
      <c r="O63" s="221">
        <f>INDEX(E64:E$202,$S$1)</f>
        <v>0</v>
      </c>
      <c r="P63" s="218">
        <f>INDEX(F64:F$202,$S$1)</f>
        <v>0</v>
      </c>
      <c r="Q63" s="217">
        <f>INDEX(G64:G$202,$S$1)</f>
        <v>0</v>
      </c>
      <c r="R63" s="219">
        <f>INDEX(H64:H$202,$S$1)</f>
        <v>0</v>
      </c>
    </row>
    <row r="64" spans="1:18" ht="27.95" customHeight="1" x14ac:dyDescent="0.25">
      <c r="A64" s="150">
        <v>1003</v>
      </c>
      <c r="B64" s="152" t="s">
        <v>607</v>
      </c>
      <c r="C64" s="152" t="s">
        <v>407</v>
      </c>
      <c r="D64" s="152" t="s">
        <v>608</v>
      </c>
      <c r="E64" s="149">
        <v>43363</v>
      </c>
      <c r="F64" s="149">
        <v>43830</v>
      </c>
      <c r="G64" s="152" t="s">
        <v>609</v>
      </c>
      <c r="H64" s="156"/>
      <c r="K64" s="217">
        <f>INDEX(A65:A$202,$S$1)</f>
        <v>1168</v>
      </c>
      <c r="L64" s="217">
        <f>INDEX(B65:B$202,$S$1)</f>
        <v>0</v>
      </c>
      <c r="M64" s="217">
        <f>INDEX(C65:C$202,$S$1)</f>
        <v>0</v>
      </c>
      <c r="N64" s="217">
        <f>INDEX(D65:D$202,$S$1)</f>
        <v>0</v>
      </c>
      <c r="O64" s="221">
        <f>INDEX(E65:E$202,$S$1)</f>
        <v>0</v>
      </c>
      <c r="P64" s="218">
        <f>INDEX(F65:F$202,$S$1)</f>
        <v>0</v>
      </c>
      <c r="Q64" s="217">
        <f>INDEX(G65:G$202,$S$1)</f>
        <v>0</v>
      </c>
      <c r="R64" s="219">
        <f>INDEX(H65:H$202,$S$1)</f>
        <v>0</v>
      </c>
    </row>
    <row r="65" spans="1:18" ht="27.95" customHeight="1" x14ac:dyDescent="0.25">
      <c r="A65" s="150">
        <v>1004</v>
      </c>
      <c r="B65" s="152" t="s">
        <v>600</v>
      </c>
      <c r="C65" s="152" t="s">
        <v>391</v>
      </c>
      <c r="D65" s="152" t="s">
        <v>603</v>
      </c>
      <c r="E65" s="149">
        <v>43347</v>
      </c>
      <c r="F65" s="149">
        <v>43890</v>
      </c>
      <c r="G65" s="152" t="s">
        <v>610</v>
      </c>
      <c r="H65" s="156"/>
      <c r="K65" s="217">
        <f>INDEX(A66:A$202,$S$1)</f>
        <v>1169</v>
      </c>
      <c r="L65" s="217">
        <f>INDEX(B66:B$202,$S$1)</f>
        <v>0</v>
      </c>
      <c r="M65" s="217">
        <f>INDEX(C66:C$202,$S$1)</f>
        <v>0</v>
      </c>
      <c r="N65" s="217">
        <f>INDEX(D66:D$202,$S$1)</f>
        <v>0</v>
      </c>
      <c r="O65" s="221">
        <f>INDEX(E66:E$202,$S$1)</f>
        <v>0</v>
      </c>
      <c r="P65" s="218">
        <f>INDEX(F66:F$202,$S$1)</f>
        <v>0</v>
      </c>
      <c r="Q65" s="217">
        <f>INDEX(G66:G$202,$S$1)</f>
        <v>0</v>
      </c>
      <c r="R65" s="219">
        <f>INDEX(H66:H$202,$S$1)</f>
        <v>0</v>
      </c>
    </row>
    <row r="66" spans="1:18" ht="27.95" customHeight="1" x14ac:dyDescent="0.25">
      <c r="A66" s="150">
        <v>1005</v>
      </c>
      <c r="B66" s="152" t="s">
        <v>607</v>
      </c>
      <c r="C66" s="152" t="s">
        <v>391</v>
      </c>
      <c r="D66" s="152" t="s">
        <v>605</v>
      </c>
      <c r="E66" s="149">
        <v>43376</v>
      </c>
      <c r="F66" s="149">
        <v>44104</v>
      </c>
      <c r="G66" s="152" t="s">
        <v>611</v>
      </c>
      <c r="H66" s="149"/>
      <c r="K66" s="217">
        <f>INDEX(A67:A$202,$S$1)</f>
        <v>1170</v>
      </c>
      <c r="L66" s="217">
        <f>INDEX(B67:B$202,$S$1)</f>
        <v>0</v>
      </c>
      <c r="M66" s="217">
        <f>INDEX(C67:C$202,$S$1)</f>
        <v>0</v>
      </c>
      <c r="N66" s="217">
        <f>INDEX(D67:D$202,$S$1)</f>
        <v>0</v>
      </c>
      <c r="O66" s="221">
        <f>INDEX(E67:E$202,$S$1)</f>
        <v>0</v>
      </c>
      <c r="P66" s="218">
        <f>INDEX(F67:F$202,$S$1)</f>
        <v>0</v>
      </c>
      <c r="Q66" s="217">
        <f>INDEX(G67:G$202,$S$1)</f>
        <v>0</v>
      </c>
      <c r="R66" s="219">
        <f>INDEX(H67:H$202,$S$1)</f>
        <v>0</v>
      </c>
    </row>
    <row r="67" spans="1:18" ht="27.95" customHeight="1" x14ac:dyDescent="0.25">
      <c r="A67" s="204">
        <v>1006</v>
      </c>
      <c r="B67" s="155" t="s">
        <v>599</v>
      </c>
      <c r="C67" s="152" t="s">
        <v>391</v>
      </c>
      <c r="D67" s="152" t="s">
        <v>605</v>
      </c>
      <c r="E67" s="149">
        <v>43431</v>
      </c>
      <c r="F67" s="149">
        <v>43830</v>
      </c>
      <c r="G67" s="153" t="s">
        <v>613</v>
      </c>
      <c r="H67" s="149">
        <v>43451</v>
      </c>
      <c r="K67" s="217">
        <f>INDEX(A68:A$202,$S$1)</f>
        <v>1171</v>
      </c>
      <c r="L67" s="217">
        <f>INDEX(B68:B$202,$S$1)</f>
        <v>0</v>
      </c>
      <c r="M67" s="217">
        <f>INDEX(C68:C$202,$S$1)</f>
        <v>0</v>
      </c>
      <c r="N67" s="217">
        <f>INDEX(D68:D$202,$S$1)</f>
        <v>0</v>
      </c>
      <c r="O67" s="221">
        <f>INDEX(E68:E$202,$S$1)</f>
        <v>0</v>
      </c>
      <c r="P67" s="218">
        <f>INDEX(F68:F$202,$S$1)</f>
        <v>0</v>
      </c>
      <c r="Q67" s="217">
        <f>INDEX(G68:G$202,$S$1)</f>
        <v>0</v>
      </c>
      <c r="R67" s="219">
        <f>INDEX(H68:H$202,$S$1)</f>
        <v>0</v>
      </c>
    </row>
    <row r="68" spans="1:18" ht="27.95" customHeight="1" x14ac:dyDescent="0.25">
      <c r="A68" s="204">
        <v>1007</v>
      </c>
      <c r="B68" s="152" t="s">
        <v>410</v>
      </c>
      <c r="C68" s="152" t="s">
        <v>401</v>
      </c>
      <c r="D68" s="153" t="s">
        <v>614</v>
      </c>
      <c r="E68" s="149">
        <v>43466</v>
      </c>
      <c r="F68" s="149">
        <v>44196</v>
      </c>
      <c r="G68" s="153" t="s">
        <v>615</v>
      </c>
      <c r="H68" s="149">
        <v>43451</v>
      </c>
      <c r="K68" s="217">
        <f>INDEX(A69:A$202,$S$1)</f>
        <v>1172</v>
      </c>
      <c r="L68" s="217">
        <f>INDEX(B69:B$202,$S$1)</f>
        <v>0</v>
      </c>
      <c r="M68" s="217">
        <f>INDEX(C69:C$202,$S$1)</f>
        <v>0</v>
      </c>
      <c r="N68" s="217">
        <f>INDEX(D69:D$202,$S$1)</f>
        <v>0</v>
      </c>
      <c r="O68" s="221">
        <f>INDEX(E69:E$202,$S$1)</f>
        <v>0</v>
      </c>
      <c r="P68" s="218">
        <f>INDEX(F69:F$202,$S$1)</f>
        <v>0</v>
      </c>
      <c r="Q68" s="217">
        <f>INDEX(G69:G$202,$S$1)</f>
        <v>0</v>
      </c>
      <c r="R68" s="219">
        <f>INDEX(H69:H$202,$S$1)</f>
        <v>0</v>
      </c>
    </row>
    <row r="69" spans="1:18" ht="27.95" customHeight="1" x14ac:dyDescent="0.25">
      <c r="A69" s="204">
        <v>1008</v>
      </c>
      <c r="B69" s="152" t="s">
        <v>607</v>
      </c>
      <c r="C69" s="152" t="s">
        <v>401</v>
      </c>
      <c r="D69" s="153" t="s">
        <v>617</v>
      </c>
      <c r="E69" s="149">
        <v>43438</v>
      </c>
      <c r="F69" s="149">
        <v>44183</v>
      </c>
      <c r="G69" s="153" t="s">
        <v>616</v>
      </c>
      <c r="H69" s="149">
        <v>43815</v>
      </c>
      <c r="K69" s="217">
        <f>INDEX(A70:A$202,$S$1)</f>
        <v>1173</v>
      </c>
      <c r="L69" s="217">
        <f>INDEX(B70:B$202,$S$1)</f>
        <v>0</v>
      </c>
      <c r="M69" s="217">
        <f>INDEX(C70:C$202,$S$1)</f>
        <v>0</v>
      </c>
      <c r="N69" s="217">
        <f>INDEX(D70:D$202,$S$1)</f>
        <v>0</v>
      </c>
      <c r="O69" s="221">
        <f>INDEX(E70:E$202,$S$1)</f>
        <v>0</v>
      </c>
      <c r="P69" s="218">
        <f>INDEX(F70:F$202,$S$1)</f>
        <v>0</v>
      </c>
      <c r="Q69" s="217">
        <f>INDEX(G70:G$202,$S$1)</f>
        <v>0</v>
      </c>
      <c r="R69" s="219">
        <f>INDEX(H70:H$202,$S$1)</f>
        <v>0</v>
      </c>
    </row>
    <row r="70" spans="1:18" ht="27.95" customHeight="1" x14ac:dyDescent="0.25">
      <c r="A70" s="204">
        <v>1009</v>
      </c>
      <c r="B70" s="155" t="s">
        <v>618</v>
      </c>
      <c r="C70" s="155" t="s">
        <v>407</v>
      </c>
      <c r="D70" s="155" t="s">
        <v>619</v>
      </c>
      <c r="E70" s="149">
        <v>43516</v>
      </c>
      <c r="F70" s="149">
        <v>44161</v>
      </c>
      <c r="G70" s="155" t="s">
        <v>620</v>
      </c>
      <c r="H70" s="149">
        <v>43556</v>
      </c>
      <c r="K70" s="217">
        <f>INDEX(A71:A$202,$S$1)</f>
        <v>1174</v>
      </c>
      <c r="L70" s="217">
        <f>INDEX(B71:B$202,$S$1)</f>
        <v>0</v>
      </c>
      <c r="M70" s="217">
        <f>INDEX(C71:C$202,$S$1)</f>
        <v>0</v>
      </c>
      <c r="N70" s="217">
        <f>INDEX(D71:D$202,$S$1)</f>
        <v>0</v>
      </c>
      <c r="O70" s="221">
        <f>INDEX(E71:E$202,$S$1)</f>
        <v>0</v>
      </c>
      <c r="P70" s="218">
        <f>INDEX(F71:F$202,$S$1)</f>
        <v>0</v>
      </c>
      <c r="Q70" s="217">
        <f>INDEX(G71:G$202,$S$1)</f>
        <v>0</v>
      </c>
      <c r="R70" s="219">
        <f>INDEX(H71:H$202,$S$1)</f>
        <v>0</v>
      </c>
    </row>
    <row r="71" spans="1:18" ht="27.95" customHeight="1" x14ac:dyDescent="0.25">
      <c r="A71" s="204">
        <v>1010</v>
      </c>
      <c r="B71" s="155" t="s">
        <v>621</v>
      </c>
      <c r="C71" s="155" t="s">
        <v>407</v>
      </c>
      <c r="D71" s="155" t="s">
        <v>622</v>
      </c>
      <c r="E71" s="149">
        <v>43472</v>
      </c>
      <c r="F71" s="149">
        <v>44926</v>
      </c>
      <c r="G71" s="155" t="s">
        <v>623</v>
      </c>
      <c r="H71" s="158">
        <v>43508</v>
      </c>
      <c r="K71" s="217">
        <f>INDEX(A72:A$202,$S$1)</f>
        <v>1175</v>
      </c>
      <c r="L71" s="217">
        <f>INDEX(B72:B$202,$S$1)</f>
        <v>0</v>
      </c>
      <c r="M71" s="217">
        <f>INDEX(C72:C$202,$S$1)</f>
        <v>0</v>
      </c>
      <c r="N71" s="217">
        <f>INDEX(D72:D$202,$S$1)</f>
        <v>0</v>
      </c>
      <c r="O71" s="221">
        <f>INDEX(E72:E$202,$S$1)</f>
        <v>0</v>
      </c>
      <c r="P71" s="218">
        <f>INDEX(F72:F$202,$S$1)</f>
        <v>0</v>
      </c>
      <c r="Q71" s="217">
        <f>INDEX(G72:G$202,$S$1)</f>
        <v>0</v>
      </c>
      <c r="R71" s="219">
        <f>INDEX(H72:H$202,$S$1)</f>
        <v>0</v>
      </c>
    </row>
    <row r="72" spans="1:18" ht="27.95" customHeight="1" x14ac:dyDescent="0.25">
      <c r="A72" s="204">
        <v>1011</v>
      </c>
      <c r="B72" s="155" t="s">
        <v>607</v>
      </c>
      <c r="C72" s="155" t="s">
        <v>407</v>
      </c>
      <c r="D72" s="155" t="s">
        <v>624</v>
      </c>
      <c r="E72" s="149">
        <v>43497</v>
      </c>
      <c r="F72" s="149">
        <v>44926</v>
      </c>
      <c r="G72" s="155" t="s">
        <v>625</v>
      </c>
      <c r="H72" s="158">
        <v>43508</v>
      </c>
      <c r="K72" s="217">
        <f>INDEX(A73:A$202,$S$1)</f>
        <v>1176</v>
      </c>
      <c r="L72" s="217">
        <f>INDEX(B73:B$202,$S$1)</f>
        <v>0</v>
      </c>
      <c r="M72" s="217">
        <f>INDEX(C73:C$202,$S$1)</f>
        <v>0</v>
      </c>
      <c r="N72" s="217">
        <f>INDEX(D73:D$202,$S$1)</f>
        <v>0</v>
      </c>
      <c r="O72" s="221">
        <f>INDEX(E73:E$202,$S$1)</f>
        <v>0</v>
      </c>
      <c r="P72" s="218">
        <f>INDEX(F73:F$202,$S$1)</f>
        <v>0</v>
      </c>
      <c r="Q72" s="217">
        <f>INDEX(G73:G$202,$S$1)</f>
        <v>0</v>
      </c>
      <c r="R72" s="219">
        <f>INDEX(H73:H$202,$S$1)</f>
        <v>0</v>
      </c>
    </row>
    <row r="73" spans="1:18" ht="27.95" customHeight="1" x14ac:dyDescent="0.25">
      <c r="A73" s="204">
        <v>1012</v>
      </c>
      <c r="B73" s="155" t="s">
        <v>607</v>
      </c>
      <c r="C73" s="155" t="s">
        <v>640</v>
      </c>
      <c r="D73" s="155" t="s">
        <v>626</v>
      </c>
      <c r="E73" s="149">
        <v>43472</v>
      </c>
      <c r="F73" s="149">
        <v>44377</v>
      </c>
      <c r="G73" s="155" t="s">
        <v>627</v>
      </c>
      <c r="H73" s="158">
        <v>43508</v>
      </c>
      <c r="K73" s="217">
        <f>INDEX(A74:A$202,$S$1)</f>
        <v>1177</v>
      </c>
      <c r="L73" s="217">
        <f>INDEX(B74:B$202,$S$1)</f>
        <v>0</v>
      </c>
      <c r="M73" s="217">
        <f>INDEX(C74:C$202,$S$1)</f>
        <v>0</v>
      </c>
      <c r="N73" s="217">
        <f>INDEX(D74:D$202,$S$1)</f>
        <v>0</v>
      </c>
      <c r="O73" s="221">
        <f>INDEX(E74:E$202,$S$1)</f>
        <v>0</v>
      </c>
      <c r="P73" s="218">
        <f>INDEX(F74:F$202,$S$1)</f>
        <v>0</v>
      </c>
      <c r="Q73" s="217">
        <f>INDEX(G74:G$202,$S$1)</f>
        <v>0</v>
      </c>
      <c r="R73" s="219">
        <f>INDEX(H74:H$202,$S$1)</f>
        <v>0</v>
      </c>
    </row>
    <row r="74" spans="1:18" ht="27.95" customHeight="1" x14ac:dyDescent="0.25">
      <c r="A74" s="204">
        <v>1013</v>
      </c>
      <c r="B74" s="155" t="s">
        <v>643</v>
      </c>
      <c r="C74" s="155" t="s">
        <v>401</v>
      </c>
      <c r="D74" s="155" t="s">
        <v>642</v>
      </c>
      <c r="E74" s="149">
        <v>43617</v>
      </c>
      <c r="F74" s="149">
        <v>44681</v>
      </c>
      <c r="G74" s="155" t="s">
        <v>641</v>
      </c>
      <c r="H74" s="155"/>
      <c r="K74" s="217">
        <f>INDEX(A75:A$202,$S$1)</f>
        <v>1178</v>
      </c>
      <c r="L74" s="217">
        <f>INDEX(B75:B$202,$S$1)</f>
        <v>0</v>
      </c>
      <c r="M74" s="217">
        <f>INDEX(C75:C$202,$S$1)</f>
        <v>0</v>
      </c>
      <c r="N74" s="217">
        <f>INDEX(D75:D$202,$S$1)</f>
        <v>0</v>
      </c>
      <c r="O74" s="221">
        <f>INDEX(E75:E$202,$S$1)</f>
        <v>0</v>
      </c>
      <c r="P74" s="218">
        <f>INDEX(F75:F$202,$S$1)</f>
        <v>0</v>
      </c>
      <c r="Q74" s="217">
        <f>INDEX(G75:G$202,$S$1)</f>
        <v>0</v>
      </c>
      <c r="R74" s="219">
        <f>INDEX(H75:H$202,$S$1)</f>
        <v>0</v>
      </c>
    </row>
    <row r="75" spans="1:18" ht="27.95" customHeight="1" x14ac:dyDescent="0.25">
      <c r="A75" s="204" t="s">
        <v>629</v>
      </c>
      <c r="B75" s="155" t="s">
        <v>599</v>
      </c>
      <c r="C75" s="155" t="s">
        <v>634</v>
      </c>
      <c r="D75" s="155" t="s">
        <v>631</v>
      </c>
      <c r="E75" s="160">
        <v>43542</v>
      </c>
      <c r="F75" s="160">
        <v>43951</v>
      </c>
      <c r="G75" s="155" t="s">
        <v>630</v>
      </c>
      <c r="H75" s="155"/>
      <c r="K75" s="217">
        <f>INDEX(A76:A$202,$S$1)</f>
        <v>1179</v>
      </c>
      <c r="L75" s="217">
        <f>INDEX(B76:B$202,$S$1)</f>
        <v>0</v>
      </c>
      <c r="M75" s="217">
        <f>INDEX(C76:C$202,$S$1)</f>
        <v>0</v>
      </c>
      <c r="N75" s="217">
        <f>INDEX(D76:D$202,$S$1)</f>
        <v>0</v>
      </c>
      <c r="O75" s="221">
        <f>INDEX(E76:E$202,$S$1)</f>
        <v>0</v>
      </c>
      <c r="P75" s="218">
        <f>INDEX(F76:F$202,$S$1)</f>
        <v>0</v>
      </c>
      <c r="Q75" s="217">
        <f>INDEX(G76:G$202,$S$1)</f>
        <v>0</v>
      </c>
      <c r="R75" s="219">
        <f>INDEX(H76:H$202,$S$1)</f>
        <v>0</v>
      </c>
    </row>
    <row r="76" spans="1:18" ht="27.95" customHeight="1" x14ac:dyDescent="0.25">
      <c r="A76" s="204">
        <v>1017</v>
      </c>
      <c r="B76" s="155" t="s">
        <v>431</v>
      </c>
      <c r="C76" s="155" t="s">
        <v>96</v>
      </c>
      <c r="D76" s="152" t="s">
        <v>605</v>
      </c>
      <c r="E76" s="149">
        <v>43556</v>
      </c>
      <c r="F76" s="149">
        <v>44287</v>
      </c>
      <c r="G76" s="155" t="s">
        <v>628</v>
      </c>
      <c r="H76" s="158">
        <v>43585</v>
      </c>
      <c r="K76" s="217">
        <f>INDEX(A77:A$202,$S$1)</f>
        <v>1180</v>
      </c>
      <c r="L76" s="217">
        <f>INDEX(B77:B$202,$S$1)</f>
        <v>0</v>
      </c>
      <c r="M76" s="217">
        <f>INDEX(C77:C$202,$S$1)</f>
        <v>0</v>
      </c>
      <c r="N76" s="217">
        <f>INDEX(D77:D$202,$S$1)</f>
        <v>0</v>
      </c>
      <c r="O76" s="221">
        <f>INDEX(E77:E$202,$S$1)</f>
        <v>0</v>
      </c>
      <c r="P76" s="218">
        <f>INDEX(F77:F$202,$S$1)</f>
        <v>0</v>
      </c>
      <c r="Q76" s="217">
        <f>INDEX(G77:G$202,$S$1)</f>
        <v>0</v>
      </c>
      <c r="R76" s="219">
        <f>INDEX(H77:H$202,$S$1)</f>
        <v>0</v>
      </c>
    </row>
    <row r="77" spans="1:18" ht="27.95" customHeight="1" x14ac:dyDescent="0.25">
      <c r="A77" s="204">
        <v>1018</v>
      </c>
      <c r="B77" s="155" t="s">
        <v>410</v>
      </c>
      <c r="C77" s="155" t="s">
        <v>645</v>
      </c>
      <c r="D77" s="155" t="s">
        <v>605</v>
      </c>
      <c r="E77" s="149">
        <v>43115</v>
      </c>
      <c r="F77" s="149">
        <v>45031</v>
      </c>
      <c r="G77" s="155" t="s">
        <v>644</v>
      </c>
      <c r="H77" s="155"/>
      <c r="K77" s="217">
        <f>INDEX(A78:A$202,$S$1)</f>
        <v>1181</v>
      </c>
      <c r="L77" s="217">
        <f>INDEX(B78:B$202,$S$1)</f>
        <v>0</v>
      </c>
      <c r="M77" s="217">
        <f>INDEX(C78:C$202,$S$1)</f>
        <v>0</v>
      </c>
      <c r="N77" s="217">
        <f>INDEX(D78:D$202,$S$1)</f>
        <v>0</v>
      </c>
      <c r="O77" s="221">
        <f>INDEX(E78:E$202,$S$1)</f>
        <v>0</v>
      </c>
      <c r="P77" s="218">
        <f>INDEX(F78:F$202,$S$1)</f>
        <v>0</v>
      </c>
      <c r="Q77" s="217">
        <f>INDEX(G78:G$202,$S$1)</f>
        <v>0</v>
      </c>
      <c r="R77" s="219">
        <f>INDEX(H78:H$202,$S$1)</f>
        <v>0</v>
      </c>
    </row>
    <row r="78" spans="1:18" ht="27.95" customHeight="1" x14ac:dyDescent="0.25">
      <c r="A78" s="204">
        <v>1019</v>
      </c>
      <c r="B78" s="155" t="s">
        <v>599</v>
      </c>
      <c r="C78" s="155" t="s">
        <v>401</v>
      </c>
      <c r="D78" s="155" t="s">
        <v>647</v>
      </c>
      <c r="E78" s="149">
        <v>43617</v>
      </c>
      <c r="F78" s="149">
        <v>44348</v>
      </c>
      <c r="G78" s="159" t="s">
        <v>646</v>
      </c>
      <c r="H78" s="155"/>
      <c r="K78" s="217">
        <f>INDEX(A79:A$202,$S$1)</f>
        <v>1182</v>
      </c>
      <c r="L78" s="217">
        <f>INDEX(B79:B$202,$S$1)</f>
        <v>0</v>
      </c>
      <c r="M78" s="217">
        <f>INDEX(C79:C$202,$S$1)</f>
        <v>0</v>
      </c>
      <c r="N78" s="217">
        <f>INDEX(D79:D$202,$S$1)</f>
        <v>0</v>
      </c>
      <c r="O78" s="221">
        <f>INDEX(E79:E$202,$S$1)</f>
        <v>0</v>
      </c>
      <c r="P78" s="218">
        <f>INDEX(F79:F$202,$S$1)</f>
        <v>0</v>
      </c>
      <c r="Q78" s="217">
        <f>INDEX(G79:G$202,$S$1)</f>
        <v>0</v>
      </c>
      <c r="R78" s="219">
        <f>INDEX(H79:H$202,$S$1)</f>
        <v>0</v>
      </c>
    </row>
    <row r="79" spans="1:18" ht="27.95" customHeight="1" x14ac:dyDescent="0.25">
      <c r="A79" s="204">
        <v>1020</v>
      </c>
      <c r="B79" s="155" t="s">
        <v>649</v>
      </c>
      <c r="C79" s="155" t="s">
        <v>645</v>
      </c>
      <c r="D79" s="155" t="s">
        <v>603</v>
      </c>
      <c r="E79" s="149">
        <v>43617</v>
      </c>
      <c r="F79" s="149">
        <v>45260</v>
      </c>
      <c r="G79" s="155" t="s">
        <v>648</v>
      </c>
      <c r="H79" s="155"/>
      <c r="K79" s="217">
        <f>INDEX(A80:A$202,$S$1)</f>
        <v>1183</v>
      </c>
      <c r="L79" s="217">
        <f>INDEX(B80:B$202,$S$1)</f>
        <v>0</v>
      </c>
      <c r="M79" s="217">
        <f>INDEX(C80:C$202,$S$1)</f>
        <v>0</v>
      </c>
      <c r="N79" s="217">
        <f>INDEX(D80:D$202,$S$1)</f>
        <v>0</v>
      </c>
      <c r="O79" s="221">
        <f>INDEX(E80:E$202,$S$1)</f>
        <v>0</v>
      </c>
      <c r="P79" s="218">
        <f>INDEX(F80:F$202,$S$1)</f>
        <v>0</v>
      </c>
      <c r="Q79" s="217">
        <f>INDEX(G80:G$202,$S$1)</f>
        <v>0</v>
      </c>
      <c r="R79" s="219">
        <f>INDEX(H80:H$202,$S$1)</f>
        <v>0</v>
      </c>
    </row>
    <row r="80" spans="1:18" ht="27.95" customHeight="1" x14ac:dyDescent="0.25">
      <c r="A80" s="204">
        <v>1021</v>
      </c>
      <c r="B80" s="155" t="s">
        <v>599</v>
      </c>
      <c r="C80" s="155" t="s">
        <v>401</v>
      </c>
      <c r="D80" s="155" t="s">
        <v>651</v>
      </c>
      <c r="E80" s="149" t="s">
        <v>652</v>
      </c>
      <c r="F80" s="149">
        <v>44202</v>
      </c>
      <c r="G80" s="155" t="s">
        <v>650</v>
      </c>
      <c r="H80" s="155"/>
      <c r="K80" s="217">
        <f>INDEX(A81:A$202,$S$1)</f>
        <v>1184</v>
      </c>
      <c r="L80" s="217">
        <f>INDEX(B81:B$202,$S$1)</f>
        <v>0</v>
      </c>
      <c r="M80" s="217">
        <f>INDEX(C81:C$202,$S$1)</f>
        <v>0</v>
      </c>
      <c r="N80" s="217">
        <f>INDEX(D81:D$202,$S$1)</f>
        <v>0</v>
      </c>
      <c r="O80" s="221">
        <f>INDEX(E81:E$202,$S$1)</f>
        <v>0</v>
      </c>
      <c r="P80" s="218">
        <f>INDEX(F81:F$202,$S$1)</f>
        <v>0</v>
      </c>
      <c r="Q80" s="217">
        <f>INDEX(G81:G$202,$S$1)</f>
        <v>0</v>
      </c>
      <c r="R80" s="219">
        <f>INDEX(H81:H$202,$S$1)</f>
        <v>0</v>
      </c>
    </row>
    <row r="81" spans="1:18" ht="27.95" customHeight="1" x14ac:dyDescent="0.25">
      <c r="A81" s="204">
        <v>1023</v>
      </c>
      <c r="B81" s="155" t="s">
        <v>655</v>
      </c>
      <c r="C81" s="155" t="s">
        <v>401</v>
      </c>
      <c r="D81" s="155" t="s">
        <v>654</v>
      </c>
      <c r="E81" s="160">
        <v>43628</v>
      </c>
      <c r="F81" s="160">
        <v>43830</v>
      </c>
      <c r="G81" s="155" t="s">
        <v>653</v>
      </c>
      <c r="H81" s="155"/>
      <c r="K81" s="217">
        <f>INDEX(A82:A$202,$S$1)</f>
        <v>1185</v>
      </c>
      <c r="L81" s="217">
        <f>INDEX(B82:B$202,$S$1)</f>
        <v>0</v>
      </c>
      <c r="M81" s="217">
        <f>INDEX(C82:C$202,$S$1)</f>
        <v>0</v>
      </c>
      <c r="N81" s="217">
        <f>INDEX(D82:D$202,$S$1)</f>
        <v>0</v>
      </c>
      <c r="O81" s="221">
        <f>INDEX(E82:E$202,$S$1)</f>
        <v>0</v>
      </c>
      <c r="P81" s="218">
        <f>INDEX(F82:F$202,$S$1)</f>
        <v>0</v>
      </c>
      <c r="Q81" s="217">
        <f>INDEX(G82:G$202,$S$1)</f>
        <v>0</v>
      </c>
      <c r="R81" s="219">
        <f>INDEX(H82:H$202,$S$1)</f>
        <v>0</v>
      </c>
    </row>
    <row r="82" spans="1:18" ht="27.95" customHeight="1" x14ac:dyDescent="0.25">
      <c r="A82" s="204" t="s">
        <v>632</v>
      </c>
      <c r="B82" s="155" t="s">
        <v>431</v>
      </c>
      <c r="C82" s="155" t="s">
        <v>98</v>
      </c>
      <c r="D82" s="155" t="s">
        <v>723</v>
      </c>
      <c r="E82" s="160">
        <v>43682</v>
      </c>
      <c r="F82" s="160">
        <v>45229</v>
      </c>
      <c r="G82" s="155" t="s">
        <v>635</v>
      </c>
      <c r="H82" s="155"/>
      <c r="K82" s="217">
        <f>INDEX(A83:A$202,$S$1)</f>
        <v>1186</v>
      </c>
      <c r="L82" s="217">
        <f>INDEX(B83:B$202,$S$1)</f>
        <v>0</v>
      </c>
      <c r="M82" s="217">
        <f>INDEX(C83:C$202,$S$1)</f>
        <v>0</v>
      </c>
      <c r="N82" s="217">
        <f>INDEX(D83:D$202,$S$1)</f>
        <v>0</v>
      </c>
      <c r="O82" s="221">
        <f>INDEX(E83:E$202,$S$1)</f>
        <v>0</v>
      </c>
      <c r="P82" s="218">
        <f>INDEX(F83:F$202,$S$1)</f>
        <v>0</v>
      </c>
      <c r="Q82" s="217">
        <f>INDEX(G83:G$202,$S$1)</f>
        <v>0</v>
      </c>
      <c r="R82" s="219">
        <f>INDEX(H83:H$202,$S$1)</f>
        <v>0</v>
      </c>
    </row>
    <row r="83" spans="1:18" ht="27.95" customHeight="1" x14ac:dyDescent="0.25">
      <c r="A83" s="204">
        <v>1025</v>
      </c>
      <c r="B83" s="155" t="s">
        <v>607</v>
      </c>
      <c r="C83" s="155" t="s">
        <v>407</v>
      </c>
      <c r="D83" s="155" t="s">
        <v>633</v>
      </c>
      <c r="E83" s="160">
        <v>43721</v>
      </c>
      <c r="F83" s="160">
        <v>44439</v>
      </c>
      <c r="G83" s="155" t="s">
        <v>636</v>
      </c>
      <c r="H83" s="155"/>
      <c r="K83" s="217">
        <f>INDEX(A84:A$202,$S$1)</f>
        <v>1187</v>
      </c>
      <c r="L83" s="217">
        <f>INDEX(B84:B$202,$S$1)</f>
        <v>0</v>
      </c>
      <c r="M83" s="217">
        <f>INDEX(C84:C$202,$S$1)</f>
        <v>0</v>
      </c>
      <c r="N83" s="217">
        <f>INDEX(D84:D$202,$S$1)</f>
        <v>0</v>
      </c>
      <c r="O83" s="221">
        <f>INDEX(E84:E$202,$S$1)</f>
        <v>0</v>
      </c>
      <c r="P83" s="218">
        <f>INDEX(F84:F$202,$S$1)</f>
        <v>0</v>
      </c>
      <c r="Q83" s="217">
        <f>INDEX(G84:G$202,$S$1)</f>
        <v>0</v>
      </c>
      <c r="R83" s="219">
        <f>INDEX(H84:H$202,$S$1)</f>
        <v>0</v>
      </c>
    </row>
    <row r="84" spans="1:18" ht="27.95" customHeight="1" x14ac:dyDescent="0.25">
      <c r="A84" s="204">
        <v>1026</v>
      </c>
      <c r="B84" s="155" t="s">
        <v>431</v>
      </c>
      <c r="C84" s="155" t="s">
        <v>98</v>
      </c>
      <c r="D84" s="155" t="s">
        <v>637</v>
      </c>
      <c r="E84" s="160">
        <v>43690</v>
      </c>
      <c r="F84" s="160">
        <v>43945</v>
      </c>
      <c r="G84" s="155" t="s">
        <v>638</v>
      </c>
      <c r="H84" s="155"/>
      <c r="K84" s="217">
        <f>INDEX(A85:A$202,$S$1)</f>
        <v>1188</v>
      </c>
      <c r="L84" s="217">
        <f>INDEX(B85:B$202,$S$1)</f>
        <v>0</v>
      </c>
      <c r="M84" s="217">
        <f>INDEX(C85:C$202,$S$1)</f>
        <v>0</v>
      </c>
      <c r="N84" s="217">
        <f>INDEX(D85:D$202,$S$1)</f>
        <v>0</v>
      </c>
      <c r="O84" s="221">
        <f>INDEX(E85:E$202,$S$1)</f>
        <v>0</v>
      </c>
      <c r="P84" s="218">
        <f>INDEX(F85:F$202,$S$1)</f>
        <v>0</v>
      </c>
      <c r="Q84" s="217">
        <f>INDEX(G85:G$202,$S$1)</f>
        <v>0</v>
      </c>
      <c r="R84" s="219">
        <f>INDEX(H85:H$202,$S$1)</f>
        <v>0</v>
      </c>
    </row>
    <row r="85" spans="1:18" ht="27.95" customHeight="1" x14ac:dyDescent="0.25">
      <c r="A85" s="204">
        <v>1059</v>
      </c>
      <c r="B85" s="155" t="s">
        <v>655</v>
      </c>
      <c r="C85" s="155" t="s">
        <v>658</v>
      </c>
      <c r="D85" s="155" t="s">
        <v>659</v>
      </c>
      <c r="E85" s="160">
        <v>42887</v>
      </c>
      <c r="F85" s="160">
        <v>43970</v>
      </c>
      <c r="G85" s="158" t="s">
        <v>657</v>
      </c>
      <c r="H85" s="155"/>
      <c r="K85" s="217">
        <f>INDEX(A86:A$202,$S$1)</f>
        <v>1189</v>
      </c>
      <c r="L85" s="217">
        <f>INDEX(B86:B$202,$S$1)</f>
        <v>0</v>
      </c>
      <c r="M85" s="217">
        <f>INDEX(C86:C$202,$S$1)</f>
        <v>0</v>
      </c>
      <c r="N85" s="217">
        <f>INDEX(D86:D$202,$S$1)</f>
        <v>0</v>
      </c>
      <c r="O85" s="221">
        <f>INDEX(E86:E$202,$S$1)</f>
        <v>0</v>
      </c>
      <c r="P85" s="218">
        <f>INDEX(F86:F$202,$S$1)</f>
        <v>0</v>
      </c>
      <c r="Q85" s="217">
        <f>INDEX(G86:G$202,$S$1)</f>
        <v>0</v>
      </c>
      <c r="R85" s="219">
        <f>INDEX(H86:H$202,$S$1)</f>
        <v>0</v>
      </c>
    </row>
    <row r="86" spans="1:18" ht="27.95" customHeight="1" x14ac:dyDescent="0.25">
      <c r="A86" s="204">
        <v>1068</v>
      </c>
      <c r="B86" s="155" t="s">
        <v>664</v>
      </c>
      <c r="C86" s="155" t="s">
        <v>407</v>
      </c>
      <c r="D86" s="155" t="s">
        <v>662</v>
      </c>
      <c r="E86" s="160">
        <v>43869</v>
      </c>
      <c r="F86" s="160">
        <v>44602</v>
      </c>
      <c r="G86" s="155" t="s">
        <v>663</v>
      </c>
      <c r="H86" s="158">
        <v>43879</v>
      </c>
      <c r="K86" s="217">
        <f>INDEX(A87:A$202,$S$1)</f>
        <v>1190</v>
      </c>
      <c r="L86" s="217">
        <f>INDEX(B87:B$202,$S$1)</f>
        <v>0</v>
      </c>
      <c r="M86" s="217">
        <f>INDEX(C87:C$202,$S$1)</f>
        <v>0</v>
      </c>
      <c r="N86" s="217">
        <f>INDEX(D87:D$202,$S$1)</f>
        <v>0</v>
      </c>
      <c r="O86" s="221">
        <f>INDEX(E87:E$202,$S$1)</f>
        <v>0</v>
      </c>
      <c r="P86" s="218">
        <f>INDEX(F87:F$202,$S$1)</f>
        <v>0</v>
      </c>
      <c r="Q86" s="217">
        <f>INDEX(G87:G$202,$S$1)</f>
        <v>0</v>
      </c>
      <c r="R86" s="219">
        <f>INDEX(H87:H$202,$S$1)</f>
        <v>0</v>
      </c>
    </row>
    <row r="87" spans="1:18" ht="27.95" customHeight="1" x14ac:dyDescent="0.25">
      <c r="A87" s="204">
        <v>1069</v>
      </c>
      <c r="B87" s="152" t="s">
        <v>390</v>
      </c>
      <c r="C87" s="155" t="s">
        <v>683</v>
      </c>
      <c r="D87" s="155" t="s">
        <v>685</v>
      </c>
      <c r="E87" s="160">
        <v>43956</v>
      </c>
      <c r="F87" s="160">
        <v>44914</v>
      </c>
      <c r="G87" s="155" t="s">
        <v>686</v>
      </c>
      <c r="H87"/>
      <c r="K87" s="217">
        <f>INDEX(A88:A$202,$S$1)</f>
        <v>1191</v>
      </c>
      <c r="L87" s="217">
        <f>INDEX(B88:B$202,$S$1)</f>
        <v>0</v>
      </c>
      <c r="M87" s="217">
        <f>INDEX(C88:C$202,$S$1)</f>
        <v>0</v>
      </c>
      <c r="N87" s="217">
        <f>INDEX(D88:D$202,$S$1)</f>
        <v>0</v>
      </c>
      <c r="O87" s="221">
        <f>INDEX(E88:E$202,$S$1)</f>
        <v>0</v>
      </c>
      <c r="P87" s="218">
        <f>INDEX(F88:F$202,$S$1)</f>
        <v>0</v>
      </c>
      <c r="Q87" s="217">
        <f>INDEX(G88:G$202,$S$1)</f>
        <v>0</v>
      </c>
      <c r="R87" s="219">
        <f>INDEX(H88:H$202,$S$1)</f>
        <v>0</v>
      </c>
    </row>
    <row r="88" spans="1:18" ht="27.95" customHeight="1" x14ac:dyDescent="0.25">
      <c r="A88" s="204">
        <v>1070</v>
      </c>
      <c r="B88" s="155" t="s">
        <v>599</v>
      </c>
      <c r="C88" s="155" t="s">
        <v>666</v>
      </c>
      <c r="D88" s="155" t="s">
        <v>708</v>
      </c>
      <c r="E88" s="160">
        <v>44105</v>
      </c>
      <c r="F88" s="160">
        <v>44651</v>
      </c>
      <c r="G88" s="155" t="s">
        <v>665</v>
      </c>
      <c r="H88"/>
      <c r="K88" s="217" t="e">
        <f>INDEX(A89:A$202,$S$1)</f>
        <v>#REF!</v>
      </c>
      <c r="L88" s="217" t="e">
        <f>INDEX(B89:B$202,$S$1)</f>
        <v>#REF!</v>
      </c>
      <c r="M88" s="217" t="e">
        <f>INDEX(C89:C$202,$S$1)</f>
        <v>#REF!</v>
      </c>
      <c r="N88" s="217" t="e">
        <f>INDEX(D89:D$202,$S$1)</f>
        <v>#REF!</v>
      </c>
      <c r="O88" s="221" t="e">
        <f>INDEX(E89:E$202,$S$1)</f>
        <v>#REF!</v>
      </c>
      <c r="P88" s="218" t="e">
        <f>INDEX(F89:F$202,$S$1)</f>
        <v>#REF!</v>
      </c>
      <c r="Q88" s="217" t="e">
        <f>INDEX(G89:G$202,$S$1)</f>
        <v>#REF!</v>
      </c>
      <c r="R88" s="219" t="e">
        <f>INDEX(H89:H$202,$S$1)</f>
        <v>#REF!</v>
      </c>
    </row>
    <row r="89" spans="1:18" ht="27.95" customHeight="1" x14ac:dyDescent="0.25">
      <c r="A89" s="204">
        <v>1071</v>
      </c>
      <c r="B89" s="155" t="s">
        <v>599</v>
      </c>
      <c r="C89" s="155" t="s">
        <v>666</v>
      </c>
      <c r="D89" s="155" t="s">
        <v>711</v>
      </c>
      <c r="E89" s="160">
        <v>44075</v>
      </c>
      <c r="F89" s="160">
        <v>44956</v>
      </c>
      <c r="G89" s="155" t="s">
        <v>687</v>
      </c>
      <c r="H89"/>
      <c r="K89" s="217" t="e">
        <f>INDEX(A90:A$202,$S$1)</f>
        <v>#REF!</v>
      </c>
      <c r="L89" s="217" t="e">
        <f>INDEX(B90:B$202,$S$1)</f>
        <v>#REF!</v>
      </c>
      <c r="M89" s="217" t="e">
        <f>INDEX(C90:C$202,$S$1)</f>
        <v>#REF!</v>
      </c>
      <c r="N89" s="217" t="e">
        <f>INDEX(D90:D$202,$S$1)</f>
        <v>#REF!</v>
      </c>
      <c r="O89" s="221" t="e">
        <f>INDEX(E90:E$202,$S$1)</f>
        <v>#REF!</v>
      </c>
      <c r="P89" s="218" t="e">
        <f>INDEX(F90:F$202,$S$1)</f>
        <v>#REF!</v>
      </c>
      <c r="Q89" s="217" t="e">
        <f>INDEX(G90:G$202,$S$1)</f>
        <v>#REF!</v>
      </c>
      <c r="R89" s="219" t="e">
        <f>INDEX(H90:H$202,$S$1)</f>
        <v>#REF!</v>
      </c>
    </row>
    <row r="90" spans="1:18" ht="27.95" customHeight="1" x14ac:dyDescent="0.25">
      <c r="A90" s="204">
        <v>1072</v>
      </c>
      <c r="B90" s="155" t="s">
        <v>431</v>
      </c>
      <c r="C90" s="155" t="s">
        <v>666</v>
      </c>
      <c r="D90" s="155" t="s">
        <v>707</v>
      </c>
      <c r="E90" s="160">
        <v>44165</v>
      </c>
      <c r="F90" s="160">
        <v>45291</v>
      </c>
      <c r="G90" s="155" t="s">
        <v>667</v>
      </c>
      <c r="H90"/>
      <c r="K90" s="217" t="e">
        <f>INDEX(A91:A$202,$S$1)</f>
        <v>#REF!</v>
      </c>
      <c r="L90" s="217" t="e">
        <f>INDEX(B91:B$202,$S$1)</f>
        <v>#REF!</v>
      </c>
      <c r="M90" s="217" t="e">
        <f>INDEX(C91:C$202,$S$1)</f>
        <v>#REF!</v>
      </c>
      <c r="N90" s="217" t="e">
        <f>INDEX(D91:D$202,$S$1)</f>
        <v>#REF!</v>
      </c>
      <c r="O90" s="221" t="e">
        <f>INDEX(E91:E$202,$S$1)</f>
        <v>#REF!</v>
      </c>
      <c r="P90" s="218" t="e">
        <f>INDEX(F91:F$202,$S$1)</f>
        <v>#REF!</v>
      </c>
      <c r="Q90" s="217" t="e">
        <f>INDEX(G91:G$202,$S$1)</f>
        <v>#REF!</v>
      </c>
      <c r="R90" s="219" t="e">
        <f>INDEX(H91:H$202,$S$1)</f>
        <v>#REF!</v>
      </c>
    </row>
    <row r="91" spans="1:18" ht="27.95" customHeight="1" x14ac:dyDescent="0.25">
      <c r="A91" s="204">
        <v>1074</v>
      </c>
      <c r="B91" s="155" t="s">
        <v>607</v>
      </c>
      <c r="C91" s="155" t="s">
        <v>658</v>
      </c>
      <c r="D91" s="155" t="s">
        <v>684</v>
      </c>
      <c r="E91" s="160">
        <v>44171</v>
      </c>
      <c r="F91" s="160">
        <v>45632</v>
      </c>
      <c r="G91" s="155" t="s">
        <v>668</v>
      </c>
      <c r="H91"/>
      <c r="K91" s="217" t="e">
        <f>INDEX(A92:A$202,$S$1)</f>
        <v>#REF!</v>
      </c>
      <c r="L91" s="217" t="e">
        <f>INDEX(B92:B$202,$S$1)</f>
        <v>#REF!</v>
      </c>
      <c r="M91" s="217" t="e">
        <f>INDEX(C92:C$202,$S$1)</f>
        <v>#REF!</v>
      </c>
      <c r="N91" s="217" t="e">
        <f>INDEX(D92:D$202,$S$1)</f>
        <v>#REF!</v>
      </c>
      <c r="O91" s="221" t="e">
        <f>INDEX(E92:E$202,$S$1)</f>
        <v>#REF!</v>
      </c>
      <c r="P91" s="218" t="e">
        <f>INDEX(F92:F$202,$S$1)</f>
        <v>#REF!</v>
      </c>
      <c r="Q91" s="217" t="e">
        <f>INDEX(G92:G$202,$S$1)</f>
        <v>#REF!</v>
      </c>
      <c r="R91" s="219" t="e">
        <f>INDEX(H92:H$202,$S$1)</f>
        <v>#REF!</v>
      </c>
    </row>
    <row r="92" spans="1:18" ht="27.95" customHeight="1" x14ac:dyDescent="0.25">
      <c r="A92" s="204">
        <v>1075</v>
      </c>
      <c r="B92" s="155" t="s">
        <v>709</v>
      </c>
      <c r="C92" s="155" t="s">
        <v>658</v>
      </c>
      <c r="D92" s="155" t="s">
        <v>669</v>
      </c>
      <c r="E92" s="160">
        <v>44187</v>
      </c>
      <c r="F92" s="160">
        <v>44621</v>
      </c>
      <c r="G92" s="155" t="s">
        <v>703</v>
      </c>
      <c r="H92"/>
      <c r="K92" s="217" t="e">
        <f>INDEX(A93:A$202,$S$1)</f>
        <v>#REF!</v>
      </c>
      <c r="L92" s="217" t="e">
        <f>INDEX(B93:B$202,$S$1)</f>
        <v>#REF!</v>
      </c>
      <c r="M92" s="217" t="e">
        <f>INDEX(C93:C$202,$S$1)</f>
        <v>#REF!</v>
      </c>
      <c r="N92" s="217" t="e">
        <f>INDEX(D93:D$202,$S$1)</f>
        <v>#REF!</v>
      </c>
      <c r="O92" s="221" t="e">
        <f>INDEX(E93:E$202,$S$1)</f>
        <v>#REF!</v>
      </c>
      <c r="P92" s="218" t="e">
        <f>INDEX(F93:F$202,$S$1)</f>
        <v>#REF!</v>
      </c>
      <c r="Q92" s="217" t="e">
        <f>INDEX(G93:G$202,$S$1)</f>
        <v>#REF!</v>
      </c>
      <c r="R92" s="219" t="e">
        <f>INDEX(H93:H$202,$S$1)</f>
        <v>#REF!</v>
      </c>
    </row>
    <row r="93" spans="1:18" ht="27.95" customHeight="1" x14ac:dyDescent="0.25">
      <c r="A93" s="204">
        <v>1076</v>
      </c>
      <c r="B93" s="155" t="s">
        <v>607</v>
      </c>
      <c r="C93" s="155" t="s">
        <v>658</v>
      </c>
      <c r="D93" s="155" t="s">
        <v>670</v>
      </c>
      <c r="E93" s="160">
        <v>44195</v>
      </c>
      <c r="F93" s="160">
        <v>44923</v>
      </c>
      <c r="G93" s="155" t="s">
        <v>688</v>
      </c>
      <c r="H93"/>
      <c r="K93" s="217" t="e">
        <f>INDEX(A94:A$202,$S$1)</f>
        <v>#REF!</v>
      </c>
      <c r="L93" s="217" t="e">
        <f>INDEX(B94:B$202,$S$1)</f>
        <v>#REF!</v>
      </c>
      <c r="M93" s="217" t="e">
        <f>INDEX(C94:C$202,$S$1)</f>
        <v>#REF!</v>
      </c>
      <c r="N93" s="217" t="e">
        <f>INDEX(D94:D$202,$S$1)</f>
        <v>#REF!</v>
      </c>
      <c r="O93" s="221" t="e">
        <f>INDEX(E94:E$202,$S$1)</f>
        <v>#REF!</v>
      </c>
      <c r="P93" s="218" t="e">
        <f>INDEX(F94:F$202,$S$1)</f>
        <v>#REF!</v>
      </c>
      <c r="Q93" s="217" t="e">
        <f>INDEX(G94:G$202,$S$1)</f>
        <v>#REF!</v>
      </c>
      <c r="R93" s="219" t="e">
        <f>INDEX(H94:H$202,$S$1)</f>
        <v>#REF!</v>
      </c>
    </row>
    <row r="94" spans="1:18" ht="27.95" customHeight="1" x14ac:dyDescent="0.25">
      <c r="A94" s="204">
        <v>1077</v>
      </c>
      <c r="B94" s="155" t="s">
        <v>607</v>
      </c>
      <c r="C94" s="155" t="s">
        <v>658</v>
      </c>
      <c r="D94" s="155" t="s">
        <v>659</v>
      </c>
      <c r="E94" s="160">
        <v>44201</v>
      </c>
      <c r="F94" s="160">
        <v>44592</v>
      </c>
      <c r="G94" s="155" t="s">
        <v>689</v>
      </c>
      <c r="H94"/>
      <c r="K94" s="217" t="e">
        <f>INDEX(A95:A$202,$S$1)</f>
        <v>#REF!</v>
      </c>
      <c r="L94" s="217" t="e">
        <f>INDEX(B95:B$202,$S$1)</f>
        <v>#REF!</v>
      </c>
      <c r="M94" s="217" t="e">
        <f>INDEX(C95:C$202,$S$1)</f>
        <v>#REF!</v>
      </c>
      <c r="N94" s="217" t="e">
        <f>INDEX(D95:D$202,$S$1)</f>
        <v>#REF!</v>
      </c>
      <c r="O94" s="221" t="e">
        <f>INDEX(E95:E$202,$S$1)</f>
        <v>#REF!</v>
      </c>
      <c r="P94" s="218" t="e">
        <f>INDEX(F95:F$202,$S$1)</f>
        <v>#REF!</v>
      </c>
      <c r="Q94" s="217" t="e">
        <f>INDEX(G95:G$202,$S$1)</f>
        <v>#REF!</v>
      </c>
      <c r="R94" s="219" t="e">
        <f>INDEX(H95:H$202,$S$1)</f>
        <v>#REF!</v>
      </c>
    </row>
    <row r="95" spans="1:18" ht="27.95" customHeight="1" x14ac:dyDescent="0.25">
      <c r="A95" s="204">
        <v>1078</v>
      </c>
      <c r="B95" s="155" t="s">
        <v>607</v>
      </c>
      <c r="C95" s="155" t="s">
        <v>658</v>
      </c>
      <c r="D95" s="155" t="s">
        <v>673</v>
      </c>
      <c r="E95" s="160">
        <v>44201</v>
      </c>
      <c r="F95" s="160">
        <v>44804</v>
      </c>
      <c r="G95" s="155" t="s">
        <v>672</v>
      </c>
      <c r="H95"/>
      <c r="K95" s="217" t="e">
        <f>INDEX(A96:A$202,$S$1)</f>
        <v>#REF!</v>
      </c>
      <c r="L95" s="217" t="e">
        <f>INDEX(B96:B$202,$S$1)</f>
        <v>#REF!</v>
      </c>
      <c r="M95" s="217" t="e">
        <f>INDEX(C96:C$202,$S$1)</f>
        <v>#REF!</v>
      </c>
      <c r="N95" s="217" t="e">
        <f>INDEX(D96:D$202,$S$1)</f>
        <v>#REF!</v>
      </c>
      <c r="O95" s="221" t="e">
        <f>INDEX(E96:E$202,$S$1)</f>
        <v>#REF!</v>
      </c>
      <c r="P95" s="218" t="e">
        <f>INDEX(F96:F$202,$S$1)</f>
        <v>#REF!</v>
      </c>
      <c r="Q95" s="217" t="e">
        <f>INDEX(G96:G$202,$S$1)</f>
        <v>#REF!</v>
      </c>
      <c r="R95" s="219" t="e">
        <f>INDEX(H96:H$202,$S$1)</f>
        <v>#REF!</v>
      </c>
    </row>
    <row r="96" spans="1:18" ht="27.95" customHeight="1" x14ac:dyDescent="0.25">
      <c r="A96" s="204">
        <v>1079</v>
      </c>
      <c r="B96" s="155" t="s">
        <v>709</v>
      </c>
      <c r="C96" s="155" t="s">
        <v>666</v>
      </c>
      <c r="D96" s="155" t="s">
        <v>710</v>
      </c>
      <c r="E96" s="160">
        <v>44207</v>
      </c>
      <c r="F96" s="160">
        <v>44592</v>
      </c>
      <c r="G96" s="155" t="s">
        <v>690</v>
      </c>
      <c r="H96"/>
      <c r="K96" s="217" t="e">
        <f>INDEX(A97:A$202,$S$1)</f>
        <v>#REF!</v>
      </c>
      <c r="L96" s="217" t="e">
        <f>INDEX(B97:B$202,$S$1)</f>
        <v>#REF!</v>
      </c>
      <c r="M96" s="217" t="e">
        <f>INDEX(C97:C$202,$S$1)</f>
        <v>#REF!</v>
      </c>
      <c r="N96" s="217" t="e">
        <f>INDEX(D97:D$202,$S$1)</f>
        <v>#REF!</v>
      </c>
      <c r="O96" s="221" t="e">
        <f>INDEX(E97:E$202,$S$1)</f>
        <v>#REF!</v>
      </c>
      <c r="P96" s="218" t="e">
        <f>INDEX(F97:F$202,$S$1)</f>
        <v>#REF!</v>
      </c>
      <c r="Q96" s="217" t="e">
        <f>INDEX(G97:G$202,$S$1)</f>
        <v>#REF!</v>
      </c>
      <c r="R96" s="219" t="e">
        <f>INDEX(H97:H$202,$S$1)</f>
        <v>#REF!</v>
      </c>
    </row>
    <row r="97" spans="1:18" ht="27.95" customHeight="1" x14ac:dyDescent="0.25">
      <c r="A97" s="204">
        <v>1080</v>
      </c>
      <c r="B97" s="155" t="s">
        <v>607</v>
      </c>
      <c r="C97" s="155" t="s">
        <v>666</v>
      </c>
      <c r="D97" s="155" t="s">
        <v>674</v>
      </c>
      <c r="E97" s="160">
        <v>44242</v>
      </c>
      <c r="F97" s="160">
        <v>46022</v>
      </c>
      <c r="G97" s="155" t="s">
        <v>691</v>
      </c>
      <c r="H97"/>
      <c r="K97" s="217" t="e">
        <f>INDEX(A98:A$202,$S$1)</f>
        <v>#REF!</v>
      </c>
      <c r="L97" s="217" t="e">
        <f>INDEX(B98:B$202,$S$1)</f>
        <v>#REF!</v>
      </c>
      <c r="M97" s="217" t="e">
        <f>INDEX(C98:C$202,$S$1)</f>
        <v>#REF!</v>
      </c>
      <c r="N97" s="217" t="e">
        <f>INDEX(D98:D$202,$S$1)</f>
        <v>#REF!</v>
      </c>
      <c r="O97" s="221" t="e">
        <f>INDEX(E98:E$202,$S$1)</f>
        <v>#REF!</v>
      </c>
      <c r="P97" s="218" t="e">
        <f>INDEX(F98:F$202,$S$1)</f>
        <v>#REF!</v>
      </c>
      <c r="Q97" s="217" t="e">
        <f>INDEX(G98:G$202,$S$1)</f>
        <v>#REF!</v>
      </c>
      <c r="R97" s="219" t="e">
        <f>INDEX(H98:H$202,$S$1)</f>
        <v>#REF!</v>
      </c>
    </row>
    <row r="98" spans="1:18" ht="27.95" customHeight="1" x14ac:dyDescent="0.25">
      <c r="A98" s="204">
        <v>1081</v>
      </c>
      <c r="B98" s="155" t="s">
        <v>649</v>
      </c>
      <c r="C98" s="155" t="s">
        <v>666</v>
      </c>
      <c r="D98" s="155" t="s">
        <v>712</v>
      </c>
      <c r="E98" s="160">
        <v>44411</v>
      </c>
      <c r="F98" s="160">
        <v>45504</v>
      </c>
      <c r="G98" s="155" t="s">
        <v>692</v>
      </c>
      <c r="H98"/>
      <c r="K98" s="217" t="e">
        <f>INDEX(A99:A$202,$S$1)</f>
        <v>#REF!</v>
      </c>
      <c r="L98" s="217" t="e">
        <f>INDEX(B99:B$202,$S$1)</f>
        <v>#REF!</v>
      </c>
      <c r="M98" s="217" t="e">
        <f>INDEX(C99:C$202,$S$1)</f>
        <v>#REF!</v>
      </c>
      <c r="N98" s="217" t="e">
        <f>INDEX(D99:D$202,$S$1)</f>
        <v>#REF!</v>
      </c>
      <c r="O98" s="221" t="e">
        <f>INDEX(E99:E$202,$S$1)</f>
        <v>#REF!</v>
      </c>
      <c r="P98" s="218" t="e">
        <f>INDEX(F99:F$202,$S$1)</f>
        <v>#REF!</v>
      </c>
      <c r="Q98" s="217" t="e">
        <f>INDEX(G99:G$202,$S$1)</f>
        <v>#REF!</v>
      </c>
      <c r="R98" s="219" t="e">
        <f>INDEX(H99:H$202,$S$1)</f>
        <v>#REF!</v>
      </c>
    </row>
    <row r="99" spans="1:18" ht="27.95" customHeight="1" x14ac:dyDescent="0.25">
      <c r="A99" s="204">
        <v>1082</v>
      </c>
      <c r="B99" s="155" t="s">
        <v>649</v>
      </c>
      <c r="C99" s="155" t="s">
        <v>676</v>
      </c>
      <c r="D99" s="155" t="s">
        <v>712</v>
      </c>
      <c r="E99" s="160">
        <v>44284</v>
      </c>
      <c r="F99" s="160">
        <v>45657</v>
      </c>
      <c r="G99" s="155" t="s">
        <v>675</v>
      </c>
      <c r="H99"/>
      <c r="K99" s="217" t="e">
        <f>INDEX(A100:A$202,$S$1)</f>
        <v>#REF!</v>
      </c>
      <c r="L99" s="217" t="e">
        <f>INDEX(B100:B$202,$S$1)</f>
        <v>#REF!</v>
      </c>
      <c r="M99" s="217" t="e">
        <f>INDEX(C100:C$202,$S$1)</f>
        <v>#REF!</v>
      </c>
      <c r="N99" s="217" t="e">
        <f>INDEX(D100:D$202,$S$1)</f>
        <v>#REF!</v>
      </c>
      <c r="O99" s="221" t="e">
        <f>INDEX(E100:E$202,$S$1)</f>
        <v>#REF!</v>
      </c>
      <c r="P99" s="218" t="e">
        <f>INDEX(F100:F$202,$S$1)</f>
        <v>#REF!</v>
      </c>
      <c r="Q99" s="217" t="e">
        <f>INDEX(G100:G$202,$S$1)</f>
        <v>#REF!</v>
      </c>
      <c r="R99" s="219" t="e">
        <f>INDEX(H100:H$202,$S$1)</f>
        <v>#REF!</v>
      </c>
    </row>
    <row r="100" spans="1:18" ht="27.95" customHeight="1" x14ac:dyDescent="0.25">
      <c r="A100" s="204">
        <v>1083</v>
      </c>
      <c r="B100" s="155" t="s">
        <v>599</v>
      </c>
      <c r="C100" s="155" t="s">
        <v>666</v>
      </c>
      <c r="D100" s="155" t="s">
        <v>701</v>
      </c>
      <c r="E100" s="160">
        <v>44412</v>
      </c>
      <c r="F100" s="160">
        <v>45020</v>
      </c>
      <c r="G100" s="155" t="s">
        <v>702</v>
      </c>
      <c r="H100"/>
      <c r="K100" s="217" t="e">
        <f>INDEX(A101:A$202,$S$1)</f>
        <v>#REF!</v>
      </c>
      <c r="L100" s="217" t="e">
        <f>INDEX(B101:B$202,$S$1)</f>
        <v>#REF!</v>
      </c>
      <c r="M100" s="217" t="e">
        <f>INDEX(C101:C$202,$S$1)</f>
        <v>#REF!</v>
      </c>
      <c r="N100" s="217" t="e">
        <f>INDEX(D101:D$202,$S$1)</f>
        <v>#REF!</v>
      </c>
      <c r="O100" s="221" t="e">
        <f>INDEX(E101:E$202,$S$1)</f>
        <v>#REF!</v>
      </c>
      <c r="P100" s="218" t="e">
        <f>INDEX(F101:F$202,$S$1)</f>
        <v>#REF!</v>
      </c>
      <c r="Q100" s="217" t="e">
        <f>INDEX(G101:G$202,$S$1)</f>
        <v>#REF!</v>
      </c>
      <c r="R100" s="219" t="e">
        <f>INDEX(H101:H$202,$S$1)</f>
        <v>#REF!</v>
      </c>
    </row>
    <row r="101" spans="1:18" ht="27.95" customHeight="1" x14ac:dyDescent="0.25">
      <c r="A101" s="204">
        <v>1084</v>
      </c>
      <c r="B101" s="155" t="s">
        <v>649</v>
      </c>
      <c r="C101" s="155" t="s">
        <v>658</v>
      </c>
      <c r="D101" s="155" t="s">
        <v>705</v>
      </c>
      <c r="E101" s="160">
        <v>44305</v>
      </c>
      <c r="F101" s="160">
        <v>46262</v>
      </c>
      <c r="G101" s="155" t="s">
        <v>699</v>
      </c>
      <c r="H101"/>
      <c r="K101" s="217" t="e">
        <f>INDEX(A102:A$202,$S$1)</f>
        <v>#REF!</v>
      </c>
      <c r="L101" s="217" t="e">
        <f>INDEX(B102:B$202,$S$1)</f>
        <v>#REF!</v>
      </c>
      <c r="M101" s="217" t="e">
        <f>INDEX(C102:C$202,$S$1)</f>
        <v>#REF!</v>
      </c>
      <c r="N101" s="217" t="e">
        <f>INDEX(D102:D$202,$S$1)</f>
        <v>#REF!</v>
      </c>
      <c r="O101" s="221" t="e">
        <f>INDEX(E102:E$202,$S$1)</f>
        <v>#REF!</v>
      </c>
      <c r="P101" s="218" t="e">
        <f>INDEX(F102:F$202,$S$1)</f>
        <v>#REF!</v>
      </c>
      <c r="Q101" s="217" t="e">
        <f>INDEX(G102:G$202,$S$1)</f>
        <v>#REF!</v>
      </c>
      <c r="R101" s="219" t="e">
        <f>INDEX(H102:H$202,$S$1)</f>
        <v>#REF!</v>
      </c>
    </row>
    <row r="102" spans="1:18" ht="27.95" customHeight="1" x14ac:dyDescent="0.25">
      <c r="A102" s="204">
        <v>1085</v>
      </c>
      <c r="B102" s="155" t="s">
        <v>599</v>
      </c>
      <c r="C102" s="155" t="s">
        <v>658</v>
      </c>
      <c r="D102" s="155" t="s">
        <v>706</v>
      </c>
      <c r="E102" s="160">
        <v>44308</v>
      </c>
      <c r="F102" s="160">
        <v>44581</v>
      </c>
      <c r="G102" s="155" t="s">
        <v>693</v>
      </c>
      <c r="H102"/>
      <c r="K102" s="217" t="e">
        <f>INDEX(A103:A$202,$S$1)</f>
        <v>#REF!</v>
      </c>
      <c r="L102" s="217" t="e">
        <f>INDEX(B103:B$202,$S$1)</f>
        <v>#REF!</v>
      </c>
      <c r="M102" s="217" t="e">
        <f>INDEX(C103:C$202,$S$1)</f>
        <v>#REF!</v>
      </c>
      <c r="N102" s="217" t="e">
        <f>INDEX(D103:D$202,$S$1)</f>
        <v>#REF!</v>
      </c>
      <c r="O102" s="221" t="e">
        <f>INDEX(E103:E$202,$S$1)</f>
        <v>#REF!</v>
      </c>
      <c r="P102" s="218" t="e">
        <f>INDEX(F103:F$202,$S$1)</f>
        <v>#REF!</v>
      </c>
      <c r="Q102" s="217" t="e">
        <f>INDEX(G103:G$202,$S$1)</f>
        <v>#REF!</v>
      </c>
      <c r="R102" s="219" t="e">
        <f>INDEX(H103:H$202,$S$1)</f>
        <v>#REF!</v>
      </c>
    </row>
    <row r="103" spans="1:18" ht="27.95" customHeight="1" x14ac:dyDescent="0.25">
      <c r="A103" s="204">
        <v>1086</v>
      </c>
      <c r="B103" s="155" t="s">
        <v>649</v>
      </c>
      <c r="C103" s="155" t="s">
        <v>658</v>
      </c>
      <c r="D103" s="155" t="s">
        <v>700</v>
      </c>
      <c r="E103" s="160">
        <v>44348</v>
      </c>
      <c r="F103" s="160">
        <v>45322</v>
      </c>
      <c r="G103" s="155" t="s">
        <v>698</v>
      </c>
      <c r="H103"/>
      <c r="K103" s="217" t="e">
        <f>INDEX(A104:A$202,$S$1)</f>
        <v>#REF!</v>
      </c>
      <c r="L103" s="217" t="e">
        <f>INDEX(B104:B$202,$S$1)</f>
        <v>#REF!</v>
      </c>
      <c r="M103" s="217" t="e">
        <f>INDEX(C104:C$202,$S$1)</f>
        <v>#REF!</v>
      </c>
      <c r="N103" s="217" t="e">
        <f>INDEX(D104:D$202,$S$1)</f>
        <v>#REF!</v>
      </c>
      <c r="O103" s="221" t="e">
        <f>INDEX(E104:E$202,$S$1)</f>
        <v>#REF!</v>
      </c>
      <c r="P103" s="218" t="e">
        <f>INDEX(F104:F$202,$S$1)</f>
        <v>#REF!</v>
      </c>
      <c r="Q103" s="217" t="e">
        <f>INDEX(G104:G$202,$S$1)</f>
        <v>#REF!</v>
      </c>
      <c r="R103" s="219" t="e">
        <f>INDEX(H104:H$202,$S$1)</f>
        <v>#REF!</v>
      </c>
    </row>
    <row r="104" spans="1:18" ht="27.95" customHeight="1" x14ac:dyDescent="0.25">
      <c r="A104" s="204">
        <v>1087</v>
      </c>
      <c r="B104" s="155" t="s">
        <v>431</v>
      </c>
      <c r="C104" s="155" t="s">
        <v>683</v>
      </c>
      <c r="D104" s="155" t="s">
        <v>677</v>
      </c>
      <c r="E104" s="160">
        <v>44379</v>
      </c>
      <c r="F104" s="160">
        <v>44682</v>
      </c>
      <c r="G104" s="155" t="s">
        <v>694</v>
      </c>
      <c r="H104"/>
      <c r="K104" s="217" t="e">
        <f>INDEX(A105:A$202,$S$1)</f>
        <v>#REF!</v>
      </c>
      <c r="L104" s="217" t="e">
        <f>INDEX(B105:B$202,$S$1)</f>
        <v>#REF!</v>
      </c>
      <c r="M104" s="217" t="e">
        <f>INDEX(C105:C$202,$S$1)</f>
        <v>#REF!</v>
      </c>
      <c r="N104" s="217" t="e">
        <f>INDEX(D105:D$202,$S$1)</f>
        <v>#REF!</v>
      </c>
      <c r="O104" s="221" t="e">
        <f>INDEX(E105:E$202,$S$1)</f>
        <v>#REF!</v>
      </c>
      <c r="P104" s="218" t="e">
        <f>INDEX(F105:F$202,$S$1)</f>
        <v>#REF!</v>
      </c>
      <c r="Q104" s="217" t="e">
        <f>INDEX(G105:G$202,$S$1)</f>
        <v>#REF!</v>
      </c>
      <c r="R104" s="219" t="e">
        <f>INDEX(H105:H$202,$S$1)</f>
        <v>#REF!</v>
      </c>
    </row>
    <row r="105" spans="1:18" ht="27.95" customHeight="1" x14ac:dyDescent="0.25">
      <c r="A105" s="204">
        <v>1088</v>
      </c>
      <c r="B105" s="155" t="s">
        <v>599</v>
      </c>
      <c r="C105" s="152" t="s">
        <v>861</v>
      </c>
      <c r="D105" s="155" t="s">
        <v>704</v>
      </c>
      <c r="E105" s="160">
        <v>44382</v>
      </c>
      <c r="F105" s="160">
        <v>45046</v>
      </c>
      <c r="G105" s="155" t="s">
        <v>695</v>
      </c>
      <c r="H105"/>
      <c r="K105" s="217" t="e">
        <f>INDEX(A106:A$202,$S$1)</f>
        <v>#REF!</v>
      </c>
      <c r="L105" s="217" t="e">
        <f>INDEX(B106:B$202,$S$1)</f>
        <v>#REF!</v>
      </c>
      <c r="M105" s="217" t="e">
        <f>INDEX(C106:C$202,$S$1)</f>
        <v>#REF!</v>
      </c>
      <c r="N105" s="217" t="e">
        <f>INDEX(D106:D$202,$S$1)</f>
        <v>#REF!</v>
      </c>
      <c r="O105" s="221" t="e">
        <f>INDEX(E106:E$202,$S$1)</f>
        <v>#REF!</v>
      </c>
      <c r="P105" s="218" t="e">
        <f>INDEX(F106:F$202,$S$1)</f>
        <v>#REF!</v>
      </c>
      <c r="Q105" s="217" t="e">
        <f>INDEX(G106:G$202,$S$1)</f>
        <v>#REF!</v>
      </c>
      <c r="R105" s="219" t="e">
        <f>INDEX(H106:H$202,$S$1)</f>
        <v>#REF!</v>
      </c>
    </row>
    <row r="106" spans="1:18" ht="27.95" customHeight="1" x14ac:dyDescent="0.25">
      <c r="A106" s="204">
        <v>1089</v>
      </c>
      <c r="B106" s="155" t="s">
        <v>431</v>
      </c>
      <c r="C106" s="155" t="s">
        <v>658</v>
      </c>
      <c r="D106" s="155" t="s">
        <v>679</v>
      </c>
      <c r="E106" s="160">
        <v>44390</v>
      </c>
      <c r="F106" s="160">
        <v>46112</v>
      </c>
      <c r="G106" s="155" t="s">
        <v>678</v>
      </c>
      <c r="H106"/>
      <c r="K106" s="217" t="e">
        <f>INDEX(A107:A$202,$S$1)</f>
        <v>#REF!</v>
      </c>
      <c r="L106" s="217" t="e">
        <f>INDEX(B107:B$202,$S$1)</f>
        <v>#REF!</v>
      </c>
      <c r="M106" s="217" t="e">
        <f>INDEX(C107:C$202,$S$1)</f>
        <v>#REF!</v>
      </c>
      <c r="N106" s="217" t="e">
        <f>INDEX(D107:D$202,$S$1)</f>
        <v>#REF!</v>
      </c>
      <c r="O106" s="221" t="e">
        <f>INDEX(E107:E$202,$S$1)</f>
        <v>#REF!</v>
      </c>
      <c r="P106" s="218" t="e">
        <f>INDEX(F107:F$202,$S$1)</f>
        <v>#REF!</v>
      </c>
      <c r="Q106" s="217" t="e">
        <f>INDEX(G107:G$202,$S$1)</f>
        <v>#REF!</v>
      </c>
      <c r="R106" s="219" t="e">
        <f>INDEX(H107:H$202,$S$1)</f>
        <v>#REF!</v>
      </c>
    </row>
    <row r="107" spans="1:18" ht="27.95" customHeight="1" x14ac:dyDescent="0.25">
      <c r="A107" s="204">
        <v>1091</v>
      </c>
      <c r="B107" s="155" t="s">
        <v>599</v>
      </c>
      <c r="C107" s="155" t="s">
        <v>658</v>
      </c>
      <c r="D107" s="155" t="s">
        <v>680</v>
      </c>
      <c r="E107" s="160">
        <v>44431</v>
      </c>
      <c r="F107" s="160">
        <v>44917</v>
      </c>
      <c r="G107" s="155" t="s">
        <v>696</v>
      </c>
      <c r="H107"/>
      <c r="K107" s="217" t="e">
        <f>INDEX(A108:A$202,$S$1)</f>
        <v>#REF!</v>
      </c>
      <c r="L107" s="217" t="e">
        <f>INDEX(B108:B$202,$S$1)</f>
        <v>#REF!</v>
      </c>
      <c r="M107" s="217" t="e">
        <f>INDEX(C108:C$202,$S$1)</f>
        <v>#REF!</v>
      </c>
      <c r="N107" s="217" t="e">
        <f>INDEX(D108:D$202,$S$1)</f>
        <v>#REF!</v>
      </c>
      <c r="O107" s="221" t="e">
        <f>INDEX(E108:E$202,$S$1)</f>
        <v>#REF!</v>
      </c>
      <c r="P107" s="218" t="e">
        <f>INDEX(F108:F$202,$S$1)</f>
        <v>#REF!</v>
      </c>
      <c r="Q107" s="217" t="e">
        <f>INDEX(G108:G$202,$S$1)</f>
        <v>#REF!</v>
      </c>
      <c r="R107" s="219" t="e">
        <f>INDEX(H108:H$202,$S$1)</f>
        <v>#REF!</v>
      </c>
    </row>
    <row r="108" spans="1:18" ht="27.95" customHeight="1" x14ac:dyDescent="0.25">
      <c r="A108" s="204">
        <v>1092</v>
      </c>
      <c r="B108" s="155" t="s">
        <v>599</v>
      </c>
      <c r="C108" s="155" t="s">
        <v>666</v>
      </c>
      <c r="D108" s="155" t="s">
        <v>681</v>
      </c>
      <c r="E108" s="160">
        <v>44431</v>
      </c>
      <c r="F108" s="160">
        <v>45169</v>
      </c>
      <c r="G108" s="155" t="s">
        <v>697</v>
      </c>
      <c r="H108"/>
    </row>
    <row r="109" spans="1:18" ht="27.95" customHeight="1" x14ac:dyDescent="0.25">
      <c r="A109" s="204">
        <v>1098</v>
      </c>
      <c r="B109" s="155" t="s">
        <v>655</v>
      </c>
      <c r="C109" s="155" t="s">
        <v>658</v>
      </c>
      <c r="D109" s="155" t="s">
        <v>671</v>
      </c>
      <c r="E109" s="160">
        <v>44713</v>
      </c>
      <c r="F109" s="160">
        <v>46172</v>
      </c>
      <c r="G109" s="155" t="s">
        <v>682</v>
      </c>
      <c r="H109"/>
    </row>
    <row r="110" spans="1:18" ht="27.95" customHeight="1" x14ac:dyDescent="0.25">
      <c r="A110" s="204">
        <v>1099</v>
      </c>
      <c r="C110" s="155"/>
      <c r="D110" s="155"/>
      <c r="E110" s="160"/>
      <c r="F110" s="160"/>
    </row>
    <row r="111" spans="1:18" ht="27.95" customHeight="1" x14ac:dyDescent="0.25">
      <c r="A111" s="204">
        <v>1100</v>
      </c>
      <c r="B111" s="155" t="s">
        <v>599</v>
      </c>
      <c r="C111" s="155" t="s">
        <v>666</v>
      </c>
      <c r="D111" s="155" t="s">
        <v>716</v>
      </c>
      <c r="E111" s="160">
        <v>44488</v>
      </c>
      <c r="F111" s="160">
        <v>45107</v>
      </c>
      <c r="G111" s="155" t="s">
        <v>715</v>
      </c>
    </row>
    <row r="112" spans="1:18" ht="27.95" customHeight="1" x14ac:dyDescent="0.25">
      <c r="A112" s="204">
        <v>1101</v>
      </c>
      <c r="B112" s="155" t="s">
        <v>599</v>
      </c>
      <c r="C112" s="155" t="s">
        <v>683</v>
      </c>
      <c r="D112" s="155" t="s">
        <v>701</v>
      </c>
      <c r="E112" s="160">
        <v>44488</v>
      </c>
      <c r="F112" s="160">
        <v>45107</v>
      </c>
      <c r="G112" s="155" t="s">
        <v>728</v>
      </c>
    </row>
    <row r="113" spans="1:7" ht="27.95" customHeight="1" x14ac:dyDescent="0.25">
      <c r="A113" s="204">
        <v>1102</v>
      </c>
      <c r="B113" s="155" t="s">
        <v>599</v>
      </c>
      <c r="C113" s="155" t="s">
        <v>658</v>
      </c>
      <c r="D113" s="155" t="s">
        <v>731</v>
      </c>
      <c r="E113" s="160">
        <v>44494</v>
      </c>
      <c r="F113" s="160">
        <v>45291</v>
      </c>
      <c r="G113" s="155" t="s">
        <v>732</v>
      </c>
    </row>
    <row r="114" spans="1:7" ht="27.95" customHeight="1" x14ac:dyDescent="0.25">
      <c r="A114" s="204">
        <v>1103</v>
      </c>
      <c r="B114" s="158" t="s">
        <v>658</v>
      </c>
      <c r="C114" s="158" t="s">
        <v>719</v>
      </c>
      <c r="D114" s="158" t="s">
        <v>670</v>
      </c>
      <c r="E114" s="160">
        <v>44508</v>
      </c>
      <c r="F114" s="160">
        <v>45261</v>
      </c>
      <c r="G114" s="155" t="s">
        <v>730</v>
      </c>
    </row>
    <row r="115" spans="1:7" ht="27.95" customHeight="1" x14ac:dyDescent="0.25">
      <c r="A115" s="204">
        <v>1104</v>
      </c>
      <c r="B115" s="155" t="s">
        <v>599</v>
      </c>
      <c r="C115" s="155" t="s">
        <v>725</v>
      </c>
      <c r="D115" s="158" t="s">
        <v>673</v>
      </c>
      <c r="E115" s="160">
        <v>44488</v>
      </c>
      <c r="F115" s="160">
        <v>45260</v>
      </c>
      <c r="G115" s="155" t="s">
        <v>729</v>
      </c>
    </row>
    <row r="116" spans="1:7" ht="27.95" customHeight="1" x14ac:dyDescent="0.25">
      <c r="A116" s="204">
        <v>1105</v>
      </c>
      <c r="B116" s="155" t="s">
        <v>722</v>
      </c>
      <c r="C116" s="155" t="s">
        <v>719</v>
      </c>
      <c r="D116" s="155" t="s">
        <v>718</v>
      </c>
      <c r="E116" s="160">
        <v>44515</v>
      </c>
      <c r="F116" s="160">
        <v>45199</v>
      </c>
      <c r="G116" s="155" t="s">
        <v>717</v>
      </c>
    </row>
    <row r="117" spans="1:7" ht="27.95" customHeight="1" x14ac:dyDescent="0.25">
      <c r="A117" s="204">
        <v>1106</v>
      </c>
      <c r="B117" s="155" t="s">
        <v>431</v>
      </c>
      <c r="C117" s="155" t="s">
        <v>719</v>
      </c>
      <c r="D117" s="155" t="s">
        <v>721</v>
      </c>
      <c r="E117" s="160">
        <v>44515</v>
      </c>
      <c r="F117" s="160">
        <v>44681</v>
      </c>
      <c r="G117" s="155" t="s">
        <v>720</v>
      </c>
    </row>
    <row r="118" spans="1:7" ht="27.95" customHeight="1" x14ac:dyDescent="0.25">
      <c r="A118" s="204">
        <v>1107</v>
      </c>
      <c r="B118" s="155" t="s">
        <v>658</v>
      </c>
      <c r="C118" s="155" t="s">
        <v>725</v>
      </c>
      <c r="D118" s="155" t="s">
        <v>670</v>
      </c>
      <c r="E118" s="160">
        <v>44536</v>
      </c>
      <c r="F118" s="160">
        <v>44895</v>
      </c>
      <c r="G118" s="155" t="s">
        <v>724</v>
      </c>
    </row>
    <row r="119" spans="1:7" ht="27.95" customHeight="1" x14ac:dyDescent="0.25">
      <c r="A119" s="204">
        <v>1108</v>
      </c>
      <c r="B119" s="155" t="s">
        <v>658</v>
      </c>
      <c r="C119" s="155" t="s">
        <v>719</v>
      </c>
      <c r="D119" s="155" t="s">
        <v>673</v>
      </c>
      <c r="E119" s="160">
        <v>44536</v>
      </c>
      <c r="F119" s="160">
        <v>44711</v>
      </c>
      <c r="G119" s="155" t="s">
        <v>726</v>
      </c>
    </row>
    <row r="120" spans="1:7" ht="27.95" customHeight="1" x14ac:dyDescent="0.25">
      <c r="A120" s="204">
        <v>1109</v>
      </c>
      <c r="B120" s="155" t="s">
        <v>658</v>
      </c>
      <c r="C120" s="155" t="s">
        <v>719</v>
      </c>
      <c r="D120" s="155" t="s">
        <v>659</v>
      </c>
      <c r="E120" s="160">
        <v>44501</v>
      </c>
      <c r="F120" s="160">
        <v>45596</v>
      </c>
      <c r="G120" s="155" t="s">
        <v>727</v>
      </c>
    </row>
    <row r="121" spans="1:7" ht="27.95" customHeight="1" x14ac:dyDescent="0.25">
      <c r="A121" s="204">
        <v>1110</v>
      </c>
      <c r="B121" s="155" t="s">
        <v>599</v>
      </c>
      <c r="C121" s="155" t="s">
        <v>666</v>
      </c>
      <c r="D121" s="155" t="s">
        <v>740</v>
      </c>
      <c r="E121" s="160">
        <v>44578</v>
      </c>
      <c r="F121" s="160">
        <v>45110</v>
      </c>
      <c r="G121" s="155" t="s">
        <v>741</v>
      </c>
    </row>
    <row r="122" spans="1:7" ht="27.95" customHeight="1" x14ac:dyDescent="0.25">
      <c r="A122" s="204">
        <v>1111</v>
      </c>
      <c r="B122" s="155" t="s">
        <v>599</v>
      </c>
      <c r="C122" s="155" t="s">
        <v>742</v>
      </c>
      <c r="D122" s="155" t="s">
        <v>718</v>
      </c>
      <c r="E122" s="160">
        <v>44572</v>
      </c>
      <c r="F122" s="160">
        <v>45351</v>
      </c>
      <c r="G122" s="155" t="s">
        <v>743</v>
      </c>
    </row>
    <row r="123" spans="1:7" ht="27.95" customHeight="1" x14ac:dyDescent="0.25">
      <c r="A123" s="204">
        <v>1112</v>
      </c>
      <c r="B123" s="155" t="s">
        <v>800</v>
      </c>
      <c r="C123" s="155" t="s">
        <v>658</v>
      </c>
      <c r="D123" s="155" t="s">
        <v>626</v>
      </c>
      <c r="E123" s="158">
        <v>43524</v>
      </c>
      <c r="F123" s="158">
        <v>44620</v>
      </c>
      <c r="G123" s="155" t="s">
        <v>814</v>
      </c>
    </row>
    <row r="124" spans="1:7" ht="27.95" customHeight="1" x14ac:dyDescent="0.25">
      <c r="A124" s="204">
        <v>1113</v>
      </c>
      <c r="B124" s="155" t="s">
        <v>722</v>
      </c>
      <c r="C124" s="155" t="s">
        <v>676</v>
      </c>
      <c r="D124" s="155" t="s">
        <v>744</v>
      </c>
      <c r="E124" s="160">
        <v>44564</v>
      </c>
      <c r="F124" s="160">
        <v>45263</v>
      </c>
      <c r="G124" s="155" t="s">
        <v>745</v>
      </c>
    </row>
    <row r="125" spans="1:7" ht="27.95" customHeight="1" x14ac:dyDescent="0.25">
      <c r="A125" s="204">
        <v>1114</v>
      </c>
      <c r="B125" s="155"/>
      <c r="C125" s="155"/>
      <c r="D125" s="155"/>
      <c r="E125" s="160"/>
      <c r="F125" s="160"/>
      <c r="G125" s="155"/>
    </row>
    <row r="126" spans="1:7" ht="27.95" customHeight="1" x14ac:dyDescent="0.25">
      <c r="A126" s="204">
        <v>1115</v>
      </c>
      <c r="B126" s="155" t="s">
        <v>649</v>
      </c>
      <c r="C126" s="155" t="s">
        <v>658</v>
      </c>
      <c r="D126" s="155" t="s">
        <v>670</v>
      </c>
      <c r="E126" s="160">
        <v>44662</v>
      </c>
      <c r="F126" s="160">
        <v>46050</v>
      </c>
      <c r="G126" s="155" t="s">
        <v>789</v>
      </c>
    </row>
    <row r="127" spans="1:7" ht="27.95" customHeight="1" x14ac:dyDescent="0.25">
      <c r="A127" s="204">
        <v>1116</v>
      </c>
      <c r="B127" s="155" t="s">
        <v>800</v>
      </c>
      <c r="C127" s="155" t="s">
        <v>658</v>
      </c>
      <c r="D127" s="155" t="s">
        <v>810</v>
      </c>
      <c r="E127" s="160">
        <v>44676</v>
      </c>
      <c r="F127" s="160">
        <v>45716</v>
      </c>
      <c r="G127" s="155" t="s">
        <v>809</v>
      </c>
    </row>
    <row r="128" spans="1:7" ht="27.95" customHeight="1" x14ac:dyDescent="0.25">
      <c r="A128" s="204">
        <v>1117</v>
      </c>
      <c r="B128" s="155" t="s">
        <v>800</v>
      </c>
      <c r="C128" s="155" t="s">
        <v>813</v>
      </c>
      <c r="D128" s="155" t="s">
        <v>812</v>
      </c>
      <c r="E128" s="160">
        <v>44683</v>
      </c>
      <c r="F128" s="160">
        <v>45716</v>
      </c>
      <c r="G128" s="155" t="s">
        <v>811</v>
      </c>
    </row>
    <row r="129" spans="1:7" ht="27.95" customHeight="1" x14ac:dyDescent="0.25">
      <c r="A129" s="204">
        <v>1118</v>
      </c>
      <c r="B129" s="155" t="s">
        <v>800</v>
      </c>
      <c r="C129" s="155" t="s">
        <v>658</v>
      </c>
      <c r="D129" s="155" t="s">
        <v>799</v>
      </c>
      <c r="E129" s="160">
        <v>44711</v>
      </c>
      <c r="F129" s="160">
        <v>45443</v>
      </c>
      <c r="G129" s="155" t="s">
        <v>798</v>
      </c>
    </row>
    <row r="130" spans="1:7" ht="27.95" customHeight="1" x14ac:dyDescent="0.25">
      <c r="A130" s="204">
        <v>1119</v>
      </c>
      <c r="B130" s="155" t="s">
        <v>803</v>
      </c>
      <c r="C130" s="155" t="s">
        <v>658</v>
      </c>
      <c r="D130" s="155" t="s">
        <v>802</v>
      </c>
      <c r="E130" s="160">
        <v>44963</v>
      </c>
      <c r="F130" s="160">
        <v>46789</v>
      </c>
      <c r="G130" s="155" t="s">
        <v>801</v>
      </c>
    </row>
    <row r="131" spans="1:7" ht="27.95" customHeight="1" x14ac:dyDescent="0.25">
      <c r="A131" s="204">
        <v>1120</v>
      </c>
      <c r="B131" s="155" t="s">
        <v>649</v>
      </c>
      <c r="C131" s="155" t="s">
        <v>658</v>
      </c>
      <c r="D131" s="155" t="s">
        <v>805</v>
      </c>
      <c r="E131" s="160">
        <v>44736</v>
      </c>
      <c r="F131" s="160" t="s">
        <v>806</v>
      </c>
      <c r="G131" s="155" t="s">
        <v>804</v>
      </c>
    </row>
    <row r="132" spans="1:7" ht="27.95" customHeight="1" x14ac:dyDescent="0.25">
      <c r="A132" s="204">
        <v>1121</v>
      </c>
      <c r="B132" s="155" t="s">
        <v>800</v>
      </c>
      <c r="C132" s="155" t="s">
        <v>666</v>
      </c>
      <c r="D132" s="155" t="s">
        <v>808</v>
      </c>
      <c r="E132" s="160">
        <v>44743</v>
      </c>
      <c r="F132" s="160">
        <v>45473</v>
      </c>
      <c r="G132" s="155" t="s">
        <v>807</v>
      </c>
    </row>
    <row r="133" spans="1:7" ht="27.95" customHeight="1" x14ac:dyDescent="0.25">
      <c r="A133" s="204">
        <v>1122</v>
      </c>
      <c r="B133" s="152" t="s">
        <v>431</v>
      </c>
      <c r="C133" s="155" t="s">
        <v>658</v>
      </c>
      <c r="D133" s="202" t="s">
        <v>826</v>
      </c>
      <c r="E133" s="203">
        <v>44761</v>
      </c>
      <c r="F133" s="203">
        <v>44985</v>
      </c>
      <c r="G133" s="155" t="s">
        <v>825</v>
      </c>
    </row>
    <row r="134" spans="1:7" ht="27.95" customHeight="1" x14ac:dyDescent="0.25">
      <c r="A134" s="204">
        <v>1123</v>
      </c>
      <c r="B134" s="152" t="s">
        <v>431</v>
      </c>
      <c r="C134" s="155" t="s">
        <v>658</v>
      </c>
      <c r="D134" s="155" t="s">
        <v>831</v>
      </c>
      <c r="E134" s="160">
        <v>44713</v>
      </c>
      <c r="F134" s="160">
        <v>44909</v>
      </c>
      <c r="G134" s="155" t="s">
        <v>830</v>
      </c>
    </row>
    <row r="135" spans="1:7" ht="27.95" customHeight="1" x14ac:dyDescent="0.25">
      <c r="A135" s="204">
        <v>1124</v>
      </c>
      <c r="B135" s="155" t="s">
        <v>822</v>
      </c>
      <c r="C135" s="155" t="s">
        <v>862</v>
      </c>
      <c r="D135" s="155" t="s">
        <v>863</v>
      </c>
      <c r="E135" s="160">
        <v>44816</v>
      </c>
      <c r="F135" s="160">
        <v>45180</v>
      </c>
      <c r="G135" s="155" t="s">
        <v>821</v>
      </c>
    </row>
    <row r="136" spans="1:7" ht="27.95" customHeight="1" x14ac:dyDescent="0.25">
      <c r="A136" s="204">
        <v>1125</v>
      </c>
      <c r="B136" s="155" t="s">
        <v>800</v>
      </c>
      <c r="C136" s="155" t="s">
        <v>719</v>
      </c>
      <c r="D136" s="155" t="s">
        <v>824</v>
      </c>
      <c r="E136" s="160">
        <v>44470</v>
      </c>
      <c r="F136" s="160">
        <v>45657</v>
      </c>
      <c r="G136" s="155" t="s">
        <v>823</v>
      </c>
    </row>
    <row r="137" spans="1:7" ht="27.95" customHeight="1" x14ac:dyDescent="0.25">
      <c r="A137" s="204">
        <v>1126</v>
      </c>
      <c r="B137" s="155" t="s">
        <v>658</v>
      </c>
      <c r="C137" s="155" t="s">
        <v>719</v>
      </c>
      <c r="D137" s="155" t="s">
        <v>816</v>
      </c>
      <c r="E137" s="160">
        <v>44843</v>
      </c>
      <c r="F137" s="160">
        <v>45534</v>
      </c>
      <c r="G137" s="155" t="s">
        <v>815</v>
      </c>
    </row>
    <row r="138" spans="1:7" ht="27.95" customHeight="1" x14ac:dyDescent="0.25">
      <c r="A138" s="204">
        <v>1127</v>
      </c>
      <c r="B138" s="155" t="s">
        <v>658</v>
      </c>
      <c r="C138" s="155" t="s">
        <v>800</v>
      </c>
      <c r="D138" s="155" t="s">
        <v>820</v>
      </c>
      <c r="E138" s="160">
        <v>44848</v>
      </c>
      <c r="F138" s="160">
        <v>45596</v>
      </c>
      <c r="G138" s="155" t="s">
        <v>819</v>
      </c>
    </row>
    <row r="139" spans="1:7" ht="27.95" customHeight="1" x14ac:dyDescent="0.25">
      <c r="A139" s="204">
        <v>1128</v>
      </c>
      <c r="B139" s="155" t="s">
        <v>599</v>
      </c>
      <c r="C139" s="155" t="s">
        <v>658</v>
      </c>
      <c r="D139" s="155" t="s">
        <v>818</v>
      </c>
      <c r="E139" s="160">
        <v>44863</v>
      </c>
      <c r="F139" s="160">
        <v>45594</v>
      </c>
      <c r="G139" s="155" t="s">
        <v>817</v>
      </c>
    </row>
    <row r="140" spans="1:7" ht="27.95" customHeight="1" x14ac:dyDescent="0.25">
      <c r="A140" s="204">
        <v>1129</v>
      </c>
      <c r="B140" s="155" t="s">
        <v>828</v>
      </c>
      <c r="C140" s="155" t="s">
        <v>658</v>
      </c>
      <c r="D140" s="155" t="s">
        <v>670</v>
      </c>
      <c r="E140" s="160">
        <v>44879</v>
      </c>
      <c r="F140" s="160">
        <v>46257</v>
      </c>
      <c r="G140" s="155" t="s">
        <v>827</v>
      </c>
    </row>
    <row r="141" spans="1:7" ht="27.95" customHeight="1" x14ac:dyDescent="0.25">
      <c r="A141" s="204">
        <v>1130</v>
      </c>
      <c r="B141" s="155" t="s">
        <v>822</v>
      </c>
      <c r="C141" s="155" t="s">
        <v>658</v>
      </c>
      <c r="D141" s="155" t="s">
        <v>673</v>
      </c>
      <c r="E141" s="160">
        <v>44852</v>
      </c>
      <c r="F141" s="160">
        <v>45169</v>
      </c>
      <c r="G141" s="155" t="s">
        <v>829</v>
      </c>
    </row>
    <row r="142" spans="1:7" ht="27.95" customHeight="1" x14ac:dyDescent="0.25">
      <c r="A142" s="204">
        <v>1131</v>
      </c>
      <c r="B142" s="155" t="s">
        <v>599</v>
      </c>
      <c r="C142" s="155" t="s">
        <v>658</v>
      </c>
      <c r="D142" s="155" t="s">
        <v>837</v>
      </c>
      <c r="E142" s="160">
        <v>44986</v>
      </c>
      <c r="F142" s="160">
        <v>45077</v>
      </c>
      <c r="G142" s="155" t="s">
        <v>836</v>
      </c>
    </row>
    <row r="143" spans="1:7" ht="27.95" customHeight="1" x14ac:dyDescent="0.25">
      <c r="A143" s="204">
        <v>1132</v>
      </c>
      <c r="B143" s="155" t="s">
        <v>822</v>
      </c>
      <c r="C143" s="155" t="s">
        <v>658</v>
      </c>
      <c r="D143" s="155" t="s">
        <v>833</v>
      </c>
      <c r="E143" s="160">
        <v>44928</v>
      </c>
      <c r="F143" s="160">
        <v>45292</v>
      </c>
      <c r="G143" s="155" t="s">
        <v>832</v>
      </c>
    </row>
    <row r="144" spans="1:7" ht="27.95" customHeight="1" x14ac:dyDescent="0.25">
      <c r="A144" s="204">
        <v>1133</v>
      </c>
      <c r="B144" s="155" t="s">
        <v>822</v>
      </c>
      <c r="C144" s="155" t="s">
        <v>658</v>
      </c>
      <c r="D144" s="155" t="s">
        <v>839</v>
      </c>
      <c r="E144" s="160">
        <v>44813</v>
      </c>
      <c r="F144" s="160">
        <v>45291</v>
      </c>
      <c r="G144" s="155" t="s">
        <v>838</v>
      </c>
    </row>
    <row r="145" spans="1:7" ht="27.95" customHeight="1" x14ac:dyDescent="0.25">
      <c r="A145" s="204">
        <v>1134</v>
      </c>
      <c r="B145" s="155"/>
      <c r="C145" s="155"/>
      <c r="D145" s="155"/>
      <c r="E145" s="160"/>
      <c r="F145" s="160"/>
      <c r="G145" s="155"/>
    </row>
    <row r="146" spans="1:7" ht="27.95" customHeight="1" x14ac:dyDescent="0.25">
      <c r="A146" s="204">
        <v>1135</v>
      </c>
      <c r="B146" s="155"/>
      <c r="C146" s="155"/>
      <c r="D146" s="155"/>
      <c r="E146" s="160"/>
      <c r="F146" s="160"/>
      <c r="G146" s="155"/>
    </row>
    <row r="147" spans="1:7" ht="27.95" customHeight="1" x14ac:dyDescent="0.25">
      <c r="A147" s="204">
        <v>1136</v>
      </c>
      <c r="B147" s="155" t="s">
        <v>719</v>
      </c>
      <c r="C147" s="152" t="s">
        <v>861</v>
      </c>
      <c r="D147" s="155" t="s">
        <v>864</v>
      </c>
      <c r="E147" s="160">
        <v>44986</v>
      </c>
      <c r="F147" s="160">
        <v>46444</v>
      </c>
      <c r="G147" s="155" t="s">
        <v>865</v>
      </c>
    </row>
    <row r="148" spans="1:7" ht="27.95" customHeight="1" x14ac:dyDescent="0.25">
      <c r="A148" s="204">
        <v>1137</v>
      </c>
      <c r="B148" s="155" t="s">
        <v>431</v>
      </c>
      <c r="C148" s="155" t="s">
        <v>658</v>
      </c>
      <c r="D148" s="155" t="s">
        <v>834</v>
      </c>
      <c r="E148" s="160">
        <v>44944</v>
      </c>
      <c r="F148" s="160">
        <v>45596</v>
      </c>
      <c r="G148" s="155" t="s">
        <v>835</v>
      </c>
    </row>
    <row r="149" spans="1:7" ht="27.95" customHeight="1" x14ac:dyDescent="0.25">
      <c r="A149" s="204">
        <v>1138</v>
      </c>
      <c r="B149" s="155"/>
      <c r="C149" s="155"/>
      <c r="D149" s="160"/>
      <c r="E149" s="160"/>
      <c r="F149" s="160"/>
      <c r="G149" s="155"/>
    </row>
    <row r="150" spans="1:7" ht="27.95" customHeight="1" x14ac:dyDescent="0.25">
      <c r="A150" s="204">
        <v>1139</v>
      </c>
      <c r="B150" s="155"/>
      <c r="C150" s="155"/>
      <c r="D150" s="160"/>
      <c r="E150" s="160"/>
      <c r="F150" s="160"/>
      <c r="G150" s="155"/>
    </row>
    <row r="151" spans="1:7" ht="27.95" customHeight="1" x14ac:dyDescent="0.25">
      <c r="A151" s="204">
        <v>1140</v>
      </c>
      <c r="B151" s="155"/>
      <c r="C151" s="155"/>
      <c r="D151" s="160"/>
      <c r="E151" s="160"/>
      <c r="F151" s="160"/>
      <c r="G151" s="155"/>
    </row>
    <row r="152" spans="1:7" ht="27.95" customHeight="1" x14ac:dyDescent="0.25">
      <c r="A152" s="204">
        <v>1141</v>
      </c>
      <c r="B152" s="155" t="s">
        <v>599</v>
      </c>
      <c r="C152" s="155" t="s">
        <v>658</v>
      </c>
      <c r="D152" s="155" t="s">
        <v>866</v>
      </c>
      <c r="E152" s="160">
        <v>44927</v>
      </c>
      <c r="F152" s="160">
        <v>45086</v>
      </c>
      <c r="G152" s="155" t="s">
        <v>867</v>
      </c>
    </row>
    <row r="153" spans="1:7" ht="27.95" customHeight="1" x14ac:dyDescent="0.25">
      <c r="A153" s="204">
        <v>1142</v>
      </c>
      <c r="B153" s="155" t="s">
        <v>599</v>
      </c>
      <c r="C153" s="222" t="s">
        <v>658</v>
      </c>
      <c r="D153" s="222" t="s">
        <v>849</v>
      </c>
      <c r="E153" s="160">
        <v>45044</v>
      </c>
      <c r="F153" s="160">
        <v>45083</v>
      </c>
      <c r="G153" s="155" t="s">
        <v>848</v>
      </c>
    </row>
    <row r="154" spans="1:7" ht="27.95" customHeight="1" x14ac:dyDescent="0.25">
      <c r="A154" s="204">
        <v>1143</v>
      </c>
      <c r="B154" s="155" t="s">
        <v>599</v>
      </c>
      <c r="C154" s="222" t="s">
        <v>658</v>
      </c>
      <c r="D154" s="222" t="s">
        <v>847</v>
      </c>
      <c r="E154" s="160">
        <v>45044</v>
      </c>
      <c r="F154" s="160">
        <v>45047</v>
      </c>
      <c r="G154" s="155" t="s">
        <v>678</v>
      </c>
    </row>
    <row r="155" spans="1:7" ht="27.95" customHeight="1" x14ac:dyDescent="0.25">
      <c r="A155" s="204">
        <v>1144</v>
      </c>
      <c r="B155" s="155" t="s">
        <v>852</v>
      </c>
      <c r="C155" s="155" t="s">
        <v>852</v>
      </c>
      <c r="D155" s="155" t="s">
        <v>851</v>
      </c>
      <c r="E155" s="160">
        <v>44987</v>
      </c>
      <c r="F155" s="160">
        <v>45016</v>
      </c>
      <c r="G155" s="155" t="s">
        <v>850</v>
      </c>
    </row>
    <row r="156" spans="1:7" ht="27.95" customHeight="1" x14ac:dyDescent="0.25">
      <c r="A156" s="204">
        <v>1145</v>
      </c>
      <c r="B156" s="155" t="s">
        <v>719</v>
      </c>
      <c r="C156" s="152" t="s">
        <v>861</v>
      </c>
      <c r="D156" s="222" t="s">
        <v>854</v>
      </c>
      <c r="E156" s="160">
        <v>45067</v>
      </c>
      <c r="F156" s="160">
        <v>45869</v>
      </c>
      <c r="G156" s="155" t="s">
        <v>853</v>
      </c>
    </row>
    <row r="157" spans="1:7" ht="27.95" customHeight="1" x14ac:dyDescent="0.25">
      <c r="A157" s="204">
        <v>1146</v>
      </c>
      <c r="B157" s="155" t="s">
        <v>599</v>
      </c>
      <c r="C157" s="155" t="s">
        <v>658</v>
      </c>
      <c r="D157" s="222" t="s">
        <v>856</v>
      </c>
      <c r="E157" s="160">
        <v>45074</v>
      </c>
      <c r="F157" s="160">
        <v>45688</v>
      </c>
      <c r="G157" s="155" t="s">
        <v>855</v>
      </c>
    </row>
    <row r="158" spans="1:7" ht="27.95" customHeight="1" x14ac:dyDescent="0.25">
      <c r="A158" s="204">
        <v>1147</v>
      </c>
      <c r="B158" s="155" t="s">
        <v>858</v>
      </c>
      <c r="C158" s="152" t="s">
        <v>861</v>
      </c>
      <c r="D158" s="155" t="s">
        <v>859</v>
      </c>
      <c r="E158" s="160">
        <v>45075</v>
      </c>
      <c r="F158" s="160">
        <v>45449</v>
      </c>
      <c r="G158" s="155" t="s">
        <v>857</v>
      </c>
    </row>
    <row r="159" spans="1:7" ht="27.95" customHeight="1" x14ac:dyDescent="0.25">
      <c r="A159" s="204">
        <v>1148</v>
      </c>
      <c r="B159" s="155"/>
      <c r="C159" s="155"/>
      <c r="D159" s="155"/>
      <c r="E159" s="160"/>
      <c r="F159" s="160"/>
      <c r="G159" s="155"/>
    </row>
    <row r="160" spans="1:7" ht="27.95" customHeight="1" x14ac:dyDescent="0.25">
      <c r="A160" s="204">
        <v>1149</v>
      </c>
      <c r="B160" s="155" t="s">
        <v>599</v>
      </c>
      <c r="C160" s="155" t="s">
        <v>658</v>
      </c>
      <c r="D160" s="155" t="s">
        <v>868</v>
      </c>
      <c r="E160" s="160">
        <v>45152</v>
      </c>
      <c r="F160" s="160">
        <v>45681</v>
      </c>
      <c r="G160" s="155" t="s">
        <v>869</v>
      </c>
    </row>
    <row r="161" spans="1:7" ht="27.95" customHeight="1" x14ac:dyDescent="0.25">
      <c r="A161" s="204">
        <v>1150</v>
      </c>
      <c r="B161" s="155" t="s">
        <v>599</v>
      </c>
      <c r="C161" s="155" t="s">
        <v>658</v>
      </c>
      <c r="D161" s="155" t="s">
        <v>870</v>
      </c>
      <c r="E161" s="160">
        <v>45111</v>
      </c>
      <c r="F161" s="160">
        <v>45625</v>
      </c>
      <c r="G161" s="155" t="s">
        <v>871</v>
      </c>
    </row>
    <row r="162" spans="1:7" ht="27.95" customHeight="1" x14ac:dyDescent="0.25">
      <c r="A162" s="204">
        <v>1151</v>
      </c>
      <c r="B162" s="155"/>
      <c r="C162" s="155"/>
      <c r="D162" s="155"/>
      <c r="E162" s="160"/>
      <c r="F162" s="160"/>
      <c r="G162" s="155"/>
    </row>
    <row r="163" spans="1:7" ht="27.95" customHeight="1" x14ac:dyDescent="0.25">
      <c r="A163" s="204">
        <v>1152</v>
      </c>
      <c r="B163" s="155" t="s">
        <v>649</v>
      </c>
      <c r="C163" s="155" t="s">
        <v>872</v>
      </c>
      <c r="D163" s="155" t="s">
        <v>873</v>
      </c>
      <c r="E163" s="160">
        <v>45122</v>
      </c>
      <c r="F163" s="160">
        <v>46736</v>
      </c>
      <c r="G163" s="155" t="s">
        <v>874</v>
      </c>
    </row>
    <row r="164" spans="1:7" ht="27.95" customHeight="1" x14ac:dyDescent="0.25">
      <c r="A164" s="204">
        <v>1153</v>
      </c>
      <c r="B164" s="155" t="s">
        <v>800</v>
      </c>
      <c r="C164" s="155" t="s">
        <v>658</v>
      </c>
      <c r="D164" s="155" t="s">
        <v>673</v>
      </c>
      <c r="E164" s="160">
        <v>44958</v>
      </c>
      <c r="F164" s="160">
        <v>46784</v>
      </c>
      <c r="G164" s="155" t="s">
        <v>875</v>
      </c>
    </row>
    <row r="165" spans="1:7" ht="27.95" customHeight="1" x14ac:dyDescent="0.25">
      <c r="A165" s="204">
        <v>1154</v>
      </c>
      <c r="B165" s="155" t="s">
        <v>876</v>
      </c>
      <c r="C165" s="155" t="s">
        <v>658</v>
      </c>
      <c r="D165" s="155" t="s">
        <v>877</v>
      </c>
      <c r="E165" s="160">
        <v>45138</v>
      </c>
      <c r="F165" s="160">
        <v>45449</v>
      </c>
      <c r="G165" s="155" t="s">
        <v>878</v>
      </c>
    </row>
    <row r="166" spans="1:7" ht="27.95" customHeight="1" x14ac:dyDescent="0.25">
      <c r="A166" s="204">
        <v>1155</v>
      </c>
      <c r="B166" s="155"/>
      <c r="C166" s="155"/>
      <c r="D166" s="155"/>
      <c r="E166" s="160"/>
      <c r="F166" s="160"/>
      <c r="G166" s="155"/>
    </row>
    <row r="167" spans="1:7" ht="27.95" customHeight="1" x14ac:dyDescent="0.25">
      <c r="A167" s="204">
        <v>1156</v>
      </c>
      <c r="B167" s="155" t="s">
        <v>876</v>
      </c>
      <c r="C167" s="155" t="s">
        <v>658</v>
      </c>
      <c r="D167" s="155" t="s">
        <v>670</v>
      </c>
      <c r="E167" s="160">
        <v>45144</v>
      </c>
      <c r="F167" s="160">
        <v>45418</v>
      </c>
      <c r="G167" s="155" t="s">
        <v>879</v>
      </c>
    </row>
    <row r="168" spans="1:7" ht="27.95" customHeight="1" x14ac:dyDescent="0.25">
      <c r="A168" s="204">
        <v>1157</v>
      </c>
      <c r="B168" s="155" t="s">
        <v>800</v>
      </c>
      <c r="C168" s="155" t="s">
        <v>658</v>
      </c>
      <c r="D168" s="155" t="s">
        <v>824</v>
      </c>
      <c r="E168" s="160">
        <v>45148</v>
      </c>
      <c r="F168" s="160">
        <v>45625</v>
      </c>
      <c r="G168" s="155" t="s">
        <v>880</v>
      </c>
    </row>
    <row r="169" spans="1:7" ht="27.95" customHeight="1" x14ac:dyDescent="0.25">
      <c r="A169" s="204">
        <v>1158</v>
      </c>
      <c r="B169" s="155" t="s">
        <v>599</v>
      </c>
      <c r="C169" s="155" t="s">
        <v>658</v>
      </c>
      <c r="D169" s="155" t="s">
        <v>824</v>
      </c>
      <c r="E169" s="160">
        <v>45152</v>
      </c>
      <c r="F169" s="160">
        <v>45688</v>
      </c>
      <c r="G169" s="155" t="s">
        <v>881</v>
      </c>
    </row>
    <row r="170" spans="1:7" ht="27.95" customHeight="1" x14ac:dyDescent="0.25">
      <c r="A170" s="204">
        <v>1159</v>
      </c>
      <c r="B170" s="155" t="s">
        <v>800</v>
      </c>
      <c r="C170" s="155" t="s">
        <v>658</v>
      </c>
      <c r="D170" s="155" t="s">
        <v>882</v>
      </c>
      <c r="E170" s="160">
        <v>45165</v>
      </c>
      <c r="F170" s="160" t="s">
        <v>883</v>
      </c>
      <c r="G170" s="155" t="s">
        <v>884</v>
      </c>
    </row>
    <row r="171" spans="1:7" ht="27.95" customHeight="1" x14ac:dyDescent="0.25">
      <c r="A171" s="204">
        <v>1160</v>
      </c>
      <c r="B171" s="155" t="s">
        <v>722</v>
      </c>
      <c r="C171" s="155" t="s">
        <v>658</v>
      </c>
      <c r="D171" s="155" t="s">
        <v>885</v>
      </c>
      <c r="E171" s="160">
        <v>45184</v>
      </c>
      <c r="F171" s="160">
        <v>46279</v>
      </c>
      <c r="G171" s="155" t="s">
        <v>886</v>
      </c>
    </row>
    <row r="172" spans="1:7" ht="27.95" customHeight="1" x14ac:dyDescent="0.25">
      <c r="A172" s="204">
        <v>1161</v>
      </c>
      <c r="B172" s="155" t="s">
        <v>599</v>
      </c>
      <c r="C172" s="155" t="s">
        <v>658</v>
      </c>
      <c r="D172" s="155" t="s">
        <v>887</v>
      </c>
      <c r="E172" s="160">
        <v>45198</v>
      </c>
      <c r="F172" s="160">
        <v>45199</v>
      </c>
      <c r="G172" s="155" t="s">
        <v>888</v>
      </c>
    </row>
    <row r="173" spans="1:7" ht="27.95" customHeight="1" x14ac:dyDescent="0.25">
      <c r="A173" s="204">
        <v>1162</v>
      </c>
      <c r="B173" s="155"/>
      <c r="C173" s="155"/>
      <c r="D173" s="155"/>
      <c r="E173" s="160"/>
      <c r="F173" s="160"/>
      <c r="G173" s="155"/>
    </row>
    <row r="174" spans="1:7" ht="27.95" customHeight="1" x14ac:dyDescent="0.25">
      <c r="A174" s="204">
        <v>1163</v>
      </c>
      <c r="B174" s="155"/>
      <c r="C174" s="155"/>
      <c r="D174" s="155"/>
      <c r="E174" s="160"/>
      <c r="F174" s="160"/>
      <c r="G174" s="155"/>
    </row>
    <row r="175" spans="1:7" ht="27.95" customHeight="1" x14ac:dyDescent="0.25">
      <c r="A175" s="204">
        <v>1164</v>
      </c>
      <c r="B175" s="155"/>
      <c r="C175" s="155"/>
      <c r="D175" s="155"/>
      <c r="E175" s="160"/>
      <c r="F175" s="160"/>
      <c r="G175" s="155"/>
    </row>
    <row r="176" spans="1:7" ht="27.95" customHeight="1" x14ac:dyDescent="0.25">
      <c r="A176" s="204">
        <v>1165</v>
      </c>
      <c r="B176" s="155"/>
      <c r="C176" s="155"/>
      <c r="D176" s="155"/>
      <c r="E176" s="160"/>
      <c r="F176" s="160"/>
      <c r="G176" s="155"/>
    </row>
    <row r="177" spans="1:7" ht="27.95" customHeight="1" x14ac:dyDescent="0.25">
      <c r="A177" s="204">
        <v>1166</v>
      </c>
      <c r="B177" s="155"/>
      <c r="C177" s="155"/>
      <c r="D177" s="155"/>
      <c r="E177" s="160"/>
      <c r="F177" s="160"/>
      <c r="G177" s="155"/>
    </row>
    <row r="178" spans="1:7" ht="27.95" customHeight="1" x14ac:dyDescent="0.25">
      <c r="A178" s="204">
        <v>1167</v>
      </c>
      <c r="B178" s="155"/>
      <c r="C178" s="155"/>
      <c r="D178" s="155"/>
      <c r="E178" s="160"/>
      <c r="F178" s="160"/>
      <c r="G178" s="155"/>
    </row>
    <row r="179" spans="1:7" ht="27.95" customHeight="1" x14ac:dyDescent="0.25">
      <c r="A179" s="204">
        <v>1168</v>
      </c>
      <c r="B179" s="155"/>
      <c r="C179" s="155"/>
      <c r="D179" s="155"/>
      <c r="E179" s="160"/>
      <c r="F179" s="160"/>
      <c r="G179" s="155"/>
    </row>
    <row r="180" spans="1:7" ht="27.95" customHeight="1" x14ac:dyDescent="0.25">
      <c r="A180" s="204">
        <v>1169</v>
      </c>
      <c r="B180" s="155"/>
      <c r="C180" s="155"/>
      <c r="D180" s="155"/>
      <c r="E180" s="160"/>
      <c r="F180" s="160"/>
      <c r="G180" s="155"/>
    </row>
    <row r="181" spans="1:7" ht="27.95" customHeight="1" x14ac:dyDescent="0.25">
      <c r="A181" s="204">
        <v>1170</v>
      </c>
      <c r="B181" s="155"/>
      <c r="C181" s="155"/>
      <c r="D181" s="155"/>
      <c r="E181" s="160"/>
      <c r="F181" s="160"/>
      <c r="G181" s="155"/>
    </row>
    <row r="182" spans="1:7" ht="27.95" customHeight="1" x14ac:dyDescent="0.25">
      <c r="A182" s="204">
        <v>1171</v>
      </c>
      <c r="B182" s="155"/>
      <c r="C182" s="155"/>
      <c r="D182" s="155"/>
      <c r="E182" s="160"/>
      <c r="F182" s="160"/>
      <c r="G182" s="155"/>
    </row>
    <row r="183" spans="1:7" ht="27.95" customHeight="1" x14ac:dyDescent="0.25">
      <c r="A183" s="204">
        <v>1172</v>
      </c>
      <c r="B183" s="155"/>
      <c r="C183" s="155"/>
      <c r="D183" s="155"/>
      <c r="E183" s="160"/>
      <c r="F183" s="160"/>
      <c r="G183" s="155"/>
    </row>
    <row r="184" spans="1:7" ht="27.95" customHeight="1" x14ac:dyDescent="0.25">
      <c r="A184" s="204">
        <v>1173</v>
      </c>
      <c r="B184" s="155"/>
      <c r="C184" s="155"/>
      <c r="D184" s="155"/>
      <c r="E184" s="160"/>
      <c r="F184" s="160"/>
      <c r="G184" s="155"/>
    </row>
    <row r="185" spans="1:7" ht="27.95" customHeight="1" x14ac:dyDescent="0.25">
      <c r="A185" s="204">
        <v>1174</v>
      </c>
      <c r="B185" s="155"/>
      <c r="C185" s="155"/>
      <c r="D185" s="155"/>
      <c r="E185" s="160"/>
      <c r="F185" s="160"/>
      <c r="G185" s="155"/>
    </row>
    <row r="186" spans="1:7" ht="27.95" customHeight="1" x14ac:dyDescent="0.25">
      <c r="A186" s="204">
        <v>1175</v>
      </c>
      <c r="B186" s="155"/>
      <c r="C186" s="155"/>
      <c r="D186" s="155"/>
      <c r="E186" s="160"/>
      <c r="F186" s="160"/>
      <c r="G186" s="155"/>
    </row>
    <row r="187" spans="1:7" ht="27.95" customHeight="1" x14ac:dyDescent="0.25">
      <c r="A187" s="204">
        <v>1176</v>
      </c>
      <c r="B187" s="155"/>
      <c r="C187" s="155"/>
      <c r="D187" s="155"/>
      <c r="E187" s="160"/>
      <c r="F187" s="160"/>
      <c r="G187" s="155"/>
    </row>
    <row r="188" spans="1:7" ht="27.95" customHeight="1" x14ac:dyDescent="0.25">
      <c r="A188" s="204">
        <v>1177</v>
      </c>
      <c r="B188" s="155"/>
      <c r="C188" s="155"/>
      <c r="D188" s="155"/>
      <c r="E188" s="160"/>
      <c r="F188" s="160"/>
      <c r="G188" s="155"/>
    </row>
    <row r="189" spans="1:7" ht="27.95" customHeight="1" x14ac:dyDescent="0.25">
      <c r="A189" s="204">
        <v>1178</v>
      </c>
      <c r="B189" s="155"/>
      <c r="C189" s="155"/>
      <c r="D189" s="155"/>
      <c r="E189" s="160"/>
      <c r="F189" s="160"/>
      <c r="G189" s="155"/>
    </row>
    <row r="190" spans="1:7" ht="27.95" customHeight="1" x14ac:dyDescent="0.25">
      <c r="A190" s="204">
        <v>1179</v>
      </c>
      <c r="B190" s="155"/>
      <c r="C190" s="155"/>
      <c r="D190" s="155"/>
      <c r="E190" s="160"/>
      <c r="F190" s="160"/>
      <c r="G190" s="155"/>
    </row>
    <row r="191" spans="1:7" ht="27.95" customHeight="1" x14ac:dyDescent="0.25">
      <c r="A191" s="204">
        <v>1180</v>
      </c>
      <c r="B191" s="155"/>
      <c r="C191" s="155"/>
      <c r="D191" s="155"/>
      <c r="E191" s="160"/>
      <c r="F191" s="160"/>
      <c r="G191" s="155"/>
    </row>
    <row r="192" spans="1:7" ht="27.95" customHeight="1" x14ac:dyDescent="0.25">
      <c r="A192" s="204">
        <v>1181</v>
      </c>
      <c r="B192" s="155"/>
      <c r="C192" s="155"/>
      <c r="D192" s="155"/>
      <c r="E192" s="160"/>
      <c r="F192" s="160"/>
      <c r="G192" s="155"/>
    </row>
    <row r="193" spans="1:7" ht="27.95" customHeight="1" x14ac:dyDescent="0.25">
      <c r="A193" s="204">
        <v>1182</v>
      </c>
      <c r="B193" s="155"/>
      <c r="C193" s="155"/>
      <c r="D193" s="155"/>
      <c r="E193" s="160"/>
      <c r="F193" s="160"/>
      <c r="G193" s="155"/>
    </row>
    <row r="194" spans="1:7" ht="27.95" customHeight="1" x14ac:dyDescent="0.25">
      <c r="A194" s="204">
        <v>1183</v>
      </c>
      <c r="B194" s="155"/>
      <c r="C194" s="155"/>
      <c r="D194" s="155"/>
      <c r="E194" s="160"/>
      <c r="F194" s="160"/>
      <c r="G194" s="155"/>
    </row>
    <row r="195" spans="1:7" ht="27.95" customHeight="1" x14ac:dyDescent="0.25">
      <c r="A195" s="204">
        <v>1184</v>
      </c>
      <c r="B195" s="155"/>
      <c r="C195" s="155"/>
      <c r="D195" s="155"/>
      <c r="E195" s="160"/>
      <c r="F195" s="160"/>
      <c r="G195" s="155"/>
    </row>
    <row r="196" spans="1:7" ht="27.95" customHeight="1" x14ac:dyDescent="0.25">
      <c r="A196" s="204">
        <v>1185</v>
      </c>
      <c r="B196" s="155"/>
      <c r="C196" s="155"/>
      <c r="D196" s="155"/>
      <c r="E196" s="160"/>
      <c r="F196" s="160"/>
      <c r="G196" s="155"/>
    </row>
    <row r="197" spans="1:7" ht="27.95" customHeight="1" x14ac:dyDescent="0.25">
      <c r="A197" s="204">
        <v>1186</v>
      </c>
      <c r="B197" s="155"/>
      <c r="C197" s="155"/>
      <c r="D197" s="155"/>
      <c r="E197" s="160"/>
      <c r="F197" s="160"/>
      <c r="G197" s="155"/>
    </row>
    <row r="198" spans="1:7" ht="27.95" customHeight="1" x14ac:dyDescent="0.25">
      <c r="A198" s="204">
        <v>1187</v>
      </c>
      <c r="B198" s="155"/>
      <c r="C198" s="155"/>
      <c r="D198" s="155"/>
      <c r="E198" s="160"/>
      <c r="F198" s="160"/>
      <c r="G198" s="155"/>
    </row>
    <row r="199" spans="1:7" ht="27.95" customHeight="1" x14ac:dyDescent="0.25">
      <c r="A199" s="204">
        <v>1188</v>
      </c>
      <c r="B199" s="155"/>
      <c r="C199" s="155"/>
      <c r="D199" s="155"/>
      <c r="E199" s="160"/>
      <c r="F199" s="160"/>
      <c r="G199" s="155"/>
    </row>
    <row r="200" spans="1:7" ht="27.95" customHeight="1" x14ac:dyDescent="0.25">
      <c r="A200" s="204">
        <v>1189</v>
      </c>
      <c r="B200" s="155"/>
      <c r="C200" s="155"/>
      <c r="D200" s="155"/>
      <c r="E200" s="160"/>
      <c r="F200" s="160"/>
      <c r="G200" s="155"/>
    </row>
    <row r="201" spans="1:7" ht="27.95" customHeight="1" x14ac:dyDescent="0.25">
      <c r="A201" s="204">
        <v>1190</v>
      </c>
      <c r="B201" s="155"/>
      <c r="C201" s="155"/>
      <c r="D201" s="155"/>
      <c r="E201" s="160"/>
      <c r="F201" s="160"/>
      <c r="G201" s="155"/>
    </row>
    <row r="202" spans="1:7" ht="27.95" customHeight="1" x14ac:dyDescent="0.25">
      <c r="A202" s="204">
        <v>1191</v>
      </c>
      <c r="B202" s="155"/>
      <c r="C202" s="155"/>
      <c r="D202" s="155"/>
      <c r="E202" s="160"/>
      <c r="F202" s="160"/>
      <c r="G202" s="155"/>
    </row>
  </sheetData>
  <sheetProtection algorithmName="SHA-512" hashValue="Y3rJedWPb7ULszpWd+33KJ6XHcg2HXmfinH8uNz1Rt50wcFBbBecREDuXahYf45GCilNPQmgVBsk7KfZvLhpUQ==" saltValue="Fv4jWBGYuGD8XfyrBruvFg==" spinCount="100000" sheet="1" objects="1" scenarios="1"/>
  <sortState ref="A2:H75">
    <sortCondition ref="A72"/>
  </sortState>
  <pageMargins left="0.511811024" right="0.511811024" top="0.78740157499999996" bottom="0.78740157499999996" header="0.31496062000000002" footer="0.31496062000000002"/>
  <drawing r:id="rId1"/>
  <legacyDrawing r:id="rId2"/>
  <mc:AlternateContent xmlns:mc="http://schemas.openxmlformats.org/markup-compatibility/2006">
    <mc:Choice Requires="x14">
      <controls>
        <mc:AlternateContent xmlns:mc="http://schemas.openxmlformats.org/markup-compatibility/2006">
          <mc:Choice Requires="x14">
            <control shapeId="13314" r:id="rId3" name="Scroll Bar 2">
              <controlPr defaultSize="0" autoPict="0">
                <anchor moveWithCells="1">
                  <from>
                    <xdr:col>18</xdr:col>
                    <xdr:colOff>76200</xdr:colOff>
                    <xdr:row>2</xdr:row>
                    <xdr:rowOff>28575</xdr:rowOff>
                  </from>
                  <to>
                    <xdr:col>18</xdr:col>
                    <xdr:colOff>581025</xdr:colOff>
                    <xdr:row>24</xdr:row>
                    <xdr:rowOff>114300</xdr:rowOff>
                  </to>
                </anchor>
              </controlPr>
            </control>
          </mc:Choice>
        </mc:AlternateContent>
        <mc:AlternateContent xmlns:mc="http://schemas.openxmlformats.org/markup-compatibility/2006">
          <mc:Choice Requires="x14">
            <control shapeId="13315" r:id="rId4" name="Scroll Bar 3">
              <controlPr defaultSize="0" autoPict="0">
                <anchor moveWithCells="1">
                  <from>
                    <xdr:col>18</xdr:col>
                    <xdr:colOff>76200</xdr:colOff>
                    <xdr:row>2</xdr:row>
                    <xdr:rowOff>28575</xdr:rowOff>
                  </from>
                  <to>
                    <xdr:col>18</xdr:col>
                    <xdr:colOff>581025</xdr:colOff>
                    <xdr:row>43</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10</vt:i4>
      </vt:variant>
      <vt:variant>
        <vt:lpstr>Intervalos nomeados</vt:lpstr>
      </vt:variant>
      <vt:variant>
        <vt:i4>41</vt:i4>
      </vt:variant>
    </vt:vector>
  </HeadingPairs>
  <TitlesOfParts>
    <vt:vector size="51" baseType="lpstr">
      <vt:lpstr>Solicitação</vt:lpstr>
      <vt:lpstr>Planilha1</vt:lpstr>
      <vt:lpstr>Contr Técnicos</vt:lpstr>
      <vt:lpstr>Contr Acadêmico</vt:lpstr>
      <vt:lpstr>Termo de Responsabilidade</vt:lpstr>
      <vt:lpstr>Controles Internos</vt:lpstr>
      <vt:lpstr>Recibo Pagamento</vt:lpstr>
      <vt:lpstr>Tabela Preço</vt:lpstr>
      <vt:lpstr>Projetos em Andamento</vt:lpstr>
      <vt:lpstr>Chaves</vt:lpstr>
      <vt:lpstr>academica</vt:lpstr>
      <vt:lpstr>alojamento</vt:lpstr>
      <vt:lpstr>'Contr Acadêmico'!Area_de_impressao</vt:lpstr>
      <vt:lpstr>'Contr Técnicos'!Area_de_impressao</vt:lpstr>
      <vt:lpstr>'Controles Internos'!Area_de_impressao</vt:lpstr>
      <vt:lpstr>'Recibo Pagamento'!Area_de_impressao</vt:lpstr>
      <vt:lpstr>Solicitação!Area_de_impressao</vt:lpstr>
      <vt:lpstr>'Termo de Responsabilidade'!Area_de_impressao</vt:lpstr>
      <vt:lpstr>AUDITÓRIO</vt:lpstr>
      <vt:lpstr>categoria</vt:lpstr>
      <vt:lpstr>CBM</vt:lpstr>
      <vt:lpstr>chaves</vt:lpstr>
      <vt:lpstr>CONTAINER</vt:lpstr>
      <vt:lpstr>COPA</vt:lpstr>
      <vt:lpstr>CursosDisciplinas</vt:lpstr>
      <vt:lpstr>DESCRIÇÃO</vt:lpstr>
      <vt:lpstr>EGM</vt:lpstr>
      <vt:lpstr>embarcação</vt:lpstr>
      <vt:lpstr>erasmo</vt:lpstr>
      <vt:lpstr>estofa</vt:lpstr>
      <vt:lpstr>Eventos</vt:lpstr>
      <vt:lpstr>FOMENTO</vt:lpstr>
      <vt:lpstr>Geral</vt:lpstr>
      <vt:lpstr>instalações</vt:lpstr>
      <vt:lpstr>Internos</vt:lpstr>
      <vt:lpstr>locais</vt:lpstr>
      <vt:lpstr>LOCAL</vt:lpstr>
      <vt:lpstr>Multas</vt:lpstr>
      <vt:lpstr>'Termo de Responsabilidade'!OLE_LINK1</vt:lpstr>
      <vt:lpstr>Principal</vt:lpstr>
      <vt:lpstr>Projeto</vt:lpstr>
      <vt:lpstr>projetos</vt:lpstr>
      <vt:lpstr>PSA</vt:lpstr>
      <vt:lpstr>PSW</vt:lpstr>
      <vt:lpstr>REFEITÓRIO</vt:lpstr>
      <vt:lpstr>restrição</vt:lpstr>
      <vt:lpstr>SALADETANQUES</vt:lpstr>
      <vt:lpstr>SalaTanques</vt:lpstr>
      <vt:lpstr>sexo</vt:lpstr>
      <vt:lpstr>SIMNAO</vt:lpstr>
      <vt:lpstr>técnicos</vt:lpstr>
    </vt:vector>
  </TitlesOfParts>
  <Company>CEBIMar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Emerson</dc:creator>
  <cp:lastModifiedBy>usuario1</cp:lastModifiedBy>
  <cp:lastPrinted>2023-09-27T17:21:44Z</cp:lastPrinted>
  <dcterms:created xsi:type="dcterms:W3CDTF">2012-02-01T13:15:56Z</dcterms:created>
  <dcterms:modified xsi:type="dcterms:W3CDTF">2023-09-27T17:26:07Z</dcterms:modified>
</cp:coreProperties>
</file>